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xl/calcChain.xml" ContentType="application/vnd.openxmlformats-officedocument.spreadsheetml.calcChain+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DIP.Local\UserData\User-Home\wongf\Offline Records (PT)\Data background for PPI index calculator ~ December 2024 Quarter\"/>
    </mc:Choice>
  </mc:AlternateContent>
  <xr:revisionPtr revIDLastSave="0" documentId="13_ncr:1_{A630E052-864C-4042-AF29-6DFF5883518C}" xr6:coauthVersionLast="47" xr6:coauthVersionMax="47" xr10:uidLastSave="{00000000-0000-0000-0000-000000000000}"/>
  <bookViews>
    <workbookView xWindow="-10140" yWindow="-15870" windowWidth="25440" windowHeight="15270" activeTab="2" xr2:uid="{00000000-000D-0000-FFFF-FFFF00000000}"/>
  </bookViews>
  <sheets>
    <sheet name="Instructions" sheetId="5" r:id="rId1"/>
    <sheet name="Input&amp;Result" sheetId="4" r:id="rId2"/>
    <sheet name="Data" sheetId="3" r:id="rId3"/>
    <sheet name="Calculation"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3" l="1"/>
  <c r="F6" i="3"/>
  <c r="D6" i="3"/>
  <c r="D7" i="3"/>
  <c r="D8" i="3"/>
  <c r="D9" i="3" l="1"/>
  <c r="D13" i="3"/>
  <c r="D10" i="3"/>
  <c r="D11" i="3"/>
  <c r="D12" i="3"/>
  <c r="D14" i="3"/>
  <c r="D15" i="3"/>
  <c r="D16" i="3"/>
  <c r="D17" i="3"/>
  <c r="D18" i="3"/>
  <c r="D19" i="3"/>
  <c r="D20" i="3"/>
  <c r="D23" i="3"/>
  <c r="D22" i="3"/>
  <c r="D21" i="3"/>
  <c r="D26" i="3"/>
  <c r="D24" i="3"/>
  <c r="F10" i="3" l="1"/>
  <c r="F9" i="3"/>
  <c r="F7" i="3"/>
  <c r="F8" i="3"/>
  <c r="F11" i="3"/>
  <c r="F13" i="3"/>
  <c r="F12" i="3"/>
  <c r="D25" i="3"/>
  <c r="D27" i="3"/>
  <c r="D28" i="3"/>
  <c r="F16" i="3" l="1"/>
  <c r="F14" i="3"/>
  <c r="F15" i="3"/>
  <c r="F17" i="3"/>
  <c r="C12" i="2"/>
  <c r="D29" i="3"/>
  <c r="F18" i="3" l="1"/>
  <c r="D30" i="3"/>
  <c r="F19" i="3" s="1"/>
  <c r="D31" i="3" l="1"/>
  <c r="D32" i="3"/>
  <c r="D33" i="3"/>
  <c r="D34" i="3"/>
  <c r="F22" i="3" l="1"/>
  <c r="F23" i="3"/>
  <c r="F21" i="3"/>
  <c r="F20" i="3"/>
  <c r="D35" i="3"/>
  <c r="F24" i="3" s="1"/>
  <c r="D36" i="3"/>
  <c r="D37" i="3"/>
  <c r="D38" i="3"/>
  <c r="D39" i="3"/>
  <c r="D40" i="3"/>
  <c r="D41" i="3"/>
  <c r="D42" i="3"/>
  <c r="D43" i="3"/>
  <c r="D44" i="3"/>
  <c r="D45" i="3"/>
  <c r="F25" i="3" l="1"/>
  <c r="F28" i="3"/>
  <c r="F26" i="3"/>
  <c r="F27" i="3"/>
  <c r="F29" i="3"/>
  <c r="F30" i="3"/>
  <c r="F33" i="3"/>
  <c r="F34" i="3"/>
  <c r="F31" i="3"/>
  <c r="F32" i="3"/>
  <c r="D46" i="3"/>
  <c r="F35" i="3" l="1"/>
  <c r="D47" i="3"/>
  <c r="F36" i="3" l="1"/>
  <c r="D48" i="3"/>
  <c r="D49" i="3"/>
  <c r="D50" i="3"/>
  <c r="D51" i="3"/>
  <c r="D52" i="3"/>
  <c r="D53" i="3"/>
  <c r="F42" i="3" l="1"/>
  <c r="F39" i="3"/>
  <c r="F40" i="3"/>
  <c r="F37" i="3"/>
  <c r="F41" i="3"/>
  <c r="F38" i="3"/>
  <c r="D54" i="3"/>
  <c r="D55" i="3"/>
  <c r="D56" i="3"/>
  <c r="D57" i="3"/>
  <c r="G111"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F110" i="3" s="1"/>
  <c r="C14" i="2"/>
  <c r="E14" i="2" s="1"/>
  <c r="E13" i="2" s="1"/>
  <c r="F45" i="3" l="1"/>
  <c r="F81" i="3"/>
  <c r="F44" i="3"/>
  <c r="E12" i="2"/>
  <c r="E11" i="2" s="1"/>
  <c r="F43" i="3"/>
  <c r="F99" i="3"/>
  <c r="F96" i="3"/>
  <c r="F64" i="3"/>
  <c r="F46" i="3"/>
  <c r="F47" i="3"/>
  <c r="F108" i="3"/>
  <c r="F67" i="3"/>
  <c r="F59" i="3"/>
  <c r="F102" i="3"/>
  <c r="F89" i="3"/>
  <c r="F82" i="3"/>
  <c r="F77" i="3"/>
  <c r="F62" i="3"/>
  <c r="F55" i="3"/>
  <c r="F61" i="3"/>
  <c r="F109" i="3"/>
  <c r="F103" i="3"/>
  <c r="F101" i="3"/>
  <c r="F94" i="3"/>
  <c r="F90" i="3"/>
  <c r="F88" i="3"/>
  <c r="F83" i="3"/>
  <c r="F78" i="3"/>
  <c r="F76" i="3"/>
  <c r="F73" i="3"/>
  <c r="F69" i="3"/>
  <c r="F65" i="3"/>
  <c r="F57" i="3"/>
  <c r="G110" i="3"/>
  <c r="F56" i="3"/>
  <c r="F54" i="3"/>
  <c r="F51" i="3"/>
  <c r="F50" i="3"/>
  <c r="F107" i="3"/>
  <c r="F86" i="3"/>
  <c r="F106" i="3"/>
  <c r="F87" i="3"/>
  <c r="F105" i="3"/>
  <c r="F80" i="3"/>
  <c r="F72" i="3"/>
  <c r="F74" i="3"/>
  <c r="F79" i="3"/>
  <c r="F66" i="3"/>
  <c r="F84" i="3"/>
  <c r="F75" i="3"/>
  <c r="F70" i="3"/>
  <c r="F48" i="3"/>
  <c r="F49" i="3"/>
  <c r="F104" i="3"/>
  <c r="F95" i="3"/>
  <c r="F93" i="3"/>
  <c r="F97" i="3"/>
  <c r="F91" i="3"/>
  <c r="F58" i="3"/>
  <c r="F63" i="3"/>
  <c r="F71" i="3"/>
  <c r="F85" i="3"/>
  <c r="F92" i="3"/>
  <c r="F60" i="3"/>
  <c r="F52" i="3"/>
  <c r="F98" i="3"/>
  <c r="F68" i="3"/>
  <c r="F100" i="3"/>
  <c r="F53" i="3"/>
  <c r="G109" i="3" l="1"/>
  <c r="G108" i="3" s="1"/>
  <c r="G107" i="3" s="1"/>
  <c r="G106" i="3" s="1"/>
  <c r="G105" i="3" s="1"/>
  <c r="G104" i="3" s="1"/>
  <c r="G103" i="3" s="1"/>
  <c r="G102" i="3" s="1"/>
  <c r="G101" i="3" s="1"/>
  <c r="G100" i="3" s="1"/>
  <c r="G99" i="3" s="1"/>
  <c r="G98" i="3" s="1"/>
  <c r="G97" i="3" s="1"/>
  <c r="G96" i="3" s="1"/>
  <c r="G95" i="3" s="1"/>
  <c r="G94" i="3" s="1"/>
  <c r="G93" i="3" s="1"/>
  <c r="G92" i="3" s="1"/>
  <c r="G91" i="3" s="1"/>
  <c r="G90" i="3" s="1"/>
  <c r="G89" i="3" s="1"/>
  <c r="G88" i="3" s="1"/>
  <c r="G87" i="3" s="1"/>
  <c r="G86" i="3" s="1"/>
  <c r="G85" i="3" s="1"/>
  <c r="G84" i="3" s="1"/>
  <c r="G83" i="3" s="1"/>
  <c r="G82" i="3" s="1"/>
  <c r="G81" i="3" s="1"/>
  <c r="G80" i="3" s="1"/>
  <c r="G79" i="3" s="1"/>
  <c r="G78" i="3" s="1"/>
  <c r="G77" i="3" s="1"/>
  <c r="G76" i="3" s="1"/>
  <c r="G75" i="3" s="1"/>
  <c r="G74" i="3" s="1"/>
  <c r="G73" i="3" s="1"/>
  <c r="G72" i="3" s="1"/>
  <c r="G71" i="3" s="1"/>
  <c r="G70" i="3" s="1"/>
  <c r="G69" i="3" s="1"/>
  <c r="G68" i="3" s="1"/>
  <c r="G67" i="3" s="1"/>
  <c r="G66" i="3" s="1"/>
  <c r="G65" i="3" s="1"/>
  <c r="G64" i="3" s="1"/>
  <c r="G63" i="3" s="1"/>
  <c r="G62" i="3" s="1"/>
  <c r="G61" i="3" s="1"/>
  <c r="G60" i="3" s="1"/>
  <c r="G59" i="3" s="1"/>
  <c r="G58" i="3" s="1"/>
  <c r="G57" i="3" s="1"/>
  <c r="G56" i="3" s="1"/>
  <c r="G55" i="3" s="1"/>
  <c r="G54" i="3" s="1"/>
  <c r="G53" i="3" s="1"/>
  <c r="G52" i="3" s="1"/>
  <c r="G51" i="3" s="1"/>
  <c r="G50" i="3" s="1"/>
  <c r="G49" i="3" s="1"/>
  <c r="G48" i="3" s="1"/>
  <c r="G47" i="3" s="1"/>
  <c r="G46" i="3" s="1"/>
  <c r="G45" i="3" s="1"/>
  <c r="G44" i="3" s="1"/>
  <c r="G43" i="3" s="1"/>
  <c r="G42" i="3" s="1"/>
  <c r="G41" i="3" s="1"/>
  <c r="G40" i="3" s="1"/>
  <c r="G39" i="3" s="1"/>
  <c r="G38" i="3" s="1"/>
  <c r="G37" i="3" s="1"/>
  <c r="G36" i="3" s="1"/>
  <c r="G35" i="3" s="1"/>
  <c r="G34" i="3" s="1"/>
  <c r="G33" i="3" l="1"/>
  <c r="G32" i="3" s="1"/>
  <c r="G31" i="3" s="1"/>
  <c r="G30" i="3" s="1"/>
  <c r="G29" i="3" s="1"/>
  <c r="G28" i="3" s="1"/>
  <c r="G27" i="3" s="1"/>
  <c r="G26" i="3" s="1"/>
  <c r="G25" i="3" s="1"/>
  <c r="G24" i="3" s="1"/>
  <c r="G23" i="3" s="1"/>
  <c r="G22" i="3" s="1"/>
  <c r="G21" i="3" s="1"/>
  <c r="G20" i="3" s="1"/>
  <c r="G19" i="3" s="1"/>
  <c r="G18" i="3" s="1"/>
  <c r="G17" i="3" s="1"/>
  <c r="G16" i="3" s="1"/>
  <c r="G15" i="3" s="1"/>
  <c r="G14" i="3" s="1"/>
  <c r="G13" i="3" s="1"/>
  <c r="G12" i="3" s="1"/>
  <c r="G11" i="3" s="1"/>
  <c r="G10" i="3" s="1"/>
  <c r="G9" i="3" s="1"/>
  <c r="G8" i="3" s="1"/>
  <c r="G7" i="3" s="1"/>
  <c r="F13" i="2"/>
  <c r="F14" i="2" l="1"/>
  <c r="G14" i="2" s="1"/>
  <c r="H14" i="2" s="1"/>
  <c r="F11" i="2"/>
  <c r="F12" i="2"/>
  <c r="J14" i="2" l="1"/>
  <c r="G12" i="2"/>
  <c r="H12" i="2" s="1"/>
  <c r="I12" i="2" s="1"/>
  <c r="G12" i="4" s="1"/>
  <c r="J12" i="4" s="1"/>
  <c r="J12" i="2"/>
  <c r="K12" i="2" l="1"/>
</calcChain>
</file>

<file path=xl/sharedStrings.xml><?xml version="1.0" encoding="utf-8"?>
<sst xmlns="http://schemas.openxmlformats.org/spreadsheetml/2006/main" count="34" uniqueCount="30">
  <si>
    <t>Queensland Government</t>
  </si>
  <si>
    <t>Instructions</t>
  </si>
  <si>
    <t>Note</t>
  </si>
  <si>
    <t>Indexation is only calculated up to the last date of data provided by the ABS.</t>
  </si>
  <si>
    <r>
      <rPr>
        <b/>
        <sz val="22"/>
        <color indexed="18"/>
        <rFont val="Calibri"/>
        <family val="2"/>
      </rPr>
      <t xml:space="preserve">Queensland </t>
    </r>
    <r>
      <rPr>
        <b/>
        <sz val="22"/>
        <color indexed="18"/>
        <rFont val="Calibri"/>
        <family val="2"/>
      </rPr>
      <t>Government</t>
    </r>
  </si>
  <si>
    <t>Insert Date Below</t>
  </si>
  <si>
    <t>Date Levied</t>
  </si>
  <si>
    <t>Index</t>
  </si>
  <si>
    <t>Levy Payable</t>
  </si>
  <si>
    <t>Date Payable</t>
  </si>
  <si>
    <t>Initial Charge</t>
  </si>
  <si>
    <t>Price Index: ABS, Producer Price Indexes, 6427.0, Road &amp; Bridge Construction: Qld, Index number 3101</t>
  </si>
  <si>
    <t>Update Data below</t>
  </si>
  <si>
    <t>Month</t>
  </si>
  <si>
    <t>Unsmoothed</t>
  </si>
  <si>
    <t>Unsmoothed % Change</t>
  </si>
  <si>
    <t>MA-13 % change</t>
  </si>
  <si>
    <t>2011/12=100</t>
  </si>
  <si>
    <r>
      <rPr>
        <b/>
        <sz val="22"/>
        <color rgb="FF002060"/>
        <rFont val="Calibri"/>
        <family val="2"/>
        <scheme val="minor"/>
      </rPr>
      <t xml:space="preserve">Queensland </t>
    </r>
    <r>
      <rPr>
        <b/>
        <sz val="22"/>
        <color rgb="FF002060"/>
        <rFont val="Calibri"/>
        <family val="2"/>
      </rPr>
      <t>Government</t>
    </r>
  </si>
  <si>
    <t>Date</t>
  </si>
  <si>
    <t>Quarter</t>
  </si>
  <si>
    <t>Growth rate</t>
  </si>
  <si>
    <t>Geometric Adjusted Index</t>
  </si>
  <si>
    <t>Overall Geometric Index</t>
  </si>
  <si>
    <t>Simple Adjusted Index</t>
  </si>
  <si>
    <t>Overall Simple Index</t>
  </si>
  <si>
    <t>After Date</t>
  </si>
  <si>
    <t>Date paid</t>
  </si>
  <si>
    <t>Previous Date</t>
  </si>
  <si>
    <t>Date levied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</si>
</sst>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d/mm/yyyy;@"/>
    <numFmt numFmtId="165" formatCode="_-* #,##0.0000_-;\-* #,##0.0000_-;_-* &quot;-&quot;??_-;_-@_-"/>
    <numFmt numFmtId="166" formatCode="_-* #,##0.00000_-;\-* #,##0.00000_-;_-* &quot;-&quot;??_-;_-@_-"/>
    <numFmt numFmtId="167" formatCode="_-* #,##0.0_-;\-* #,##0.0_-;_-* &quot;-&quot;??_-;_-@_-"/>
    <numFmt numFmtId="168" formatCode="#,##0.0000000000_ ;\-#,##0.0000000000\ "/>
    <numFmt numFmtId="169" formatCode="0.0000000000"/>
    <numFmt numFmtId="170" formatCode="0.0000000"/>
  </numFmts>
  <fonts count="10" x14ac:knownFonts="1">
    <font>
      <sz val="11"/>
      <color theme="1"/>
      <name val="Calibri"/>
      <family val="2"/>
      <scheme val="minor"/>
    </font>
    <font>
      <sz val="10"/>
      <name val="Arial"/>
      <family val="2"/>
    </font>
    <font>
      <b/>
      <sz val="22"/>
      <color indexed="18"/>
      <name val="Calibri"/>
      <family val="2"/>
    </font>
    <font>
      <sz val="11"/>
      <color theme="1"/>
      <name val="Calibri"/>
      <family val="2"/>
      <scheme val="minor"/>
    </font>
    <font>
      <b/>
      <sz val="11"/>
      <color theme="1"/>
      <name val="Calibri"/>
      <family val="2"/>
      <scheme val="minor"/>
    </font>
    <font>
      <i/>
      <sz val="11"/>
      <color theme="1"/>
      <name val="Calibri"/>
      <family val="2"/>
      <scheme val="minor"/>
    </font>
    <font>
      <b/>
      <sz val="22"/>
      <color theme="3"/>
      <name val="Calibri"/>
      <family val="2"/>
      <scheme val="minor"/>
    </font>
    <font>
      <b/>
      <sz val="22"/>
      <color theme="3" tint="-0.249977111117893"/>
      <name val="Calibri"/>
      <family val="2"/>
      <scheme val="minor"/>
    </font>
    <font>
      <b/>
      <sz val="22"/>
      <color rgb="FF002060"/>
      <name val="Calibri"/>
      <family val="2"/>
      <scheme val="minor"/>
    </font>
    <font>
      <b/>
      <sz val="22"/>
      <color rgb="FF002060"/>
      <name val="Calibri"/>
      <family val="2"/>
    </font>
  </fonts>
  <fills count="8">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theme="7" tint="0.79998168889431442"/>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3" fillId="0" borderId="0" applyFont="0" applyFill="0" applyBorder="0" applyAlignment="0" applyProtection="0"/>
    <xf numFmtId="44" fontId="3" fillId="0" borderId="0" applyFont="0" applyFill="0" applyBorder="0" applyAlignment="0" applyProtection="0"/>
    <xf numFmtId="0" fontId="1" fillId="0" borderId="0"/>
    <xf numFmtId="9" fontId="3" fillId="0" borderId="0" applyFont="0" applyFill="0" applyBorder="0" applyAlignment="0" applyProtection="0"/>
  </cellStyleXfs>
  <cellXfs count="81">
    <xf numFmtId="0" fontId="0" fillId="0" borderId="0" xfId="0"/>
    <xf numFmtId="44" fontId="4" fillId="2" borderId="1" xfId="2" applyFont="1" applyFill="1" applyBorder="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0" xfId="0" applyFill="1"/>
    <xf numFmtId="0" fontId="4" fillId="4" borderId="0" xfId="0" applyFont="1" applyFill="1"/>
    <xf numFmtId="0" fontId="0" fillId="3" borderId="6" xfId="0" applyFill="1" applyBorder="1"/>
    <xf numFmtId="0" fontId="4" fillId="3" borderId="0" xfId="0" applyFont="1" applyFill="1"/>
    <xf numFmtId="0" fontId="0" fillId="3" borderId="7" xfId="0" applyFill="1" applyBorder="1"/>
    <xf numFmtId="0" fontId="0" fillId="3" borderId="8" xfId="0" applyFill="1" applyBorder="1"/>
    <xf numFmtId="0" fontId="0" fillId="3" borderId="9" xfId="0" applyFill="1" applyBorder="1"/>
    <xf numFmtId="0" fontId="0" fillId="5" borderId="0" xfId="0" applyFill="1"/>
    <xf numFmtId="164" fontId="4" fillId="2" borderId="1" xfId="0" applyNumberFormat="1" applyFont="1" applyFill="1" applyBorder="1"/>
    <xf numFmtId="44" fontId="4" fillId="6" borderId="1" xfId="2" applyFont="1" applyFill="1" applyBorder="1"/>
    <xf numFmtId="164" fontId="0" fillId="5" borderId="0" xfId="0" applyNumberFormat="1" applyFill="1"/>
    <xf numFmtId="0" fontId="0" fillId="5" borderId="10" xfId="0" applyFill="1" applyBorder="1"/>
    <xf numFmtId="164" fontId="0" fillId="5" borderId="10" xfId="0" applyNumberFormat="1" applyFill="1" applyBorder="1"/>
    <xf numFmtId="0" fontId="0" fillId="5" borderId="11" xfId="0" applyFill="1" applyBorder="1"/>
    <xf numFmtId="0" fontId="0" fillId="5" borderId="12" xfId="0" applyFill="1" applyBorder="1"/>
    <xf numFmtId="0" fontId="0" fillId="5" borderId="13" xfId="0" applyFill="1" applyBorder="1" applyAlignment="1">
      <alignment horizontal="center" vertical="top"/>
    </xf>
    <xf numFmtId="0" fontId="4" fillId="5" borderId="0" xfId="0" applyFont="1" applyFill="1"/>
    <xf numFmtId="0" fontId="4" fillId="5" borderId="10" xfId="0" applyFont="1" applyFill="1" applyBorder="1"/>
    <xf numFmtId="0" fontId="4" fillId="5" borderId="0" xfId="0" applyFont="1" applyFill="1" applyAlignment="1">
      <alignment horizontal="right"/>
    </xf>
    <xf numFmtId="0" fontId="0" fillId="5" borderId="0" xfId="0" applyFill="1" applyAlignment="1">
      <alignment horizontal="right"/>
    </xf>
    <xf numFmtId="0" fontId="5" fillId="5" borderId="10" xfId="0" applyFont="1" applyFill="1" applyBorder="1" applyAlignment="1">
      <alignment horizontal="right" vertical="top" wrapText="1"/>
    </xf>
    <xf numFmtId="0" fontId="0" fillId="5" borderId="14" xfId="0" applyFill="1" applyBorder="1" applyAlignment="1">
      <alignment horizontal="center" vertical="top" wrapText="1"/>
    </xf>
    <xf numFmtId="0" fontId="0" fillId="5" borderId="15" xfId="0" applyFill="1" applyBorder="1" applyAlignment="1">
      <alignment horizontal="center" vertical="top" wrapText="1"/>
    </xf>
    <xf numFmtId="0" fontId="0" fillId="5" borderId="16" xfId="0" applyFill="1" applyBorder="1"/>
    <xf numFmtId="165" fontId="0" fillId="5" borderId="17" xfId="0" applyNumberFormat="1" applyFill="1" applyBorder="1"/>
    <xf numFmtId="165" fontId="0" fillId="5" borderId="18" xfId="0" applyNumberFormat="1" applyFill="1" applyBorder="1"/>
    <xf numFmtId="0" fontId="0" fillId="5" borderId="12" xfId="0" applyFill="1" applyBorder="1" applyAlignment="1">
      <alignment wrapText="1"/>
    </xf>
    <xf numFmtId="165" fontId="0" fillId="5" borderId="19" xfId="0" applyNumberFormat="1" applyFill="1" applyBorder="1"/>
    <xf numFmtId="165" fontId="0" fillId="5" borderId="20" xfId="0" applyNumberFormat="1" applyFill="1" applyBorder="1"/>
    <xf numFmtId="166" fontId="3" fillId="5" borderId="10" xfId="1" applyNumberFormat="1" applyFont="1" applyFill="1" applyBorder="1"/>
    <xf numFmtId="166" fontId="0" fillId="5" borderId="11" xfId="0" applyNumberFormat="1" applyFill="1" applyBorder="1"/>
    <xf numFmtId="10" fontId="3" fillId="5" borderId="0" xfId="4" applyNumberFormat="1" applyFont="1" applyFill="1"/>
    <xf numFmtId="10" fontId="0" fillId="5" borderId="0" xfId="0" applyNumberFormat="1" applyFill="1"/>
    <xf numFmtId="164" fontId="0" fillId="2" borderId="0" xfId="0" applyNumberFormat="1" applyFill="1" applyAlignment="1">
      <alignment horizontal="right" vertical="center" wrapText="1"/>
    </xf>
    <xf numFmtId="10" fontId="3" fillId="0" borderId="0" xfId="4" applyNumberFormat="1" applyFont="1" applyFill="1"/>
    <xf numFmtId="165" fontId="3" fillId="5" borderId="0" xfId="1" applyNumberFormat="1" applyFont="1" applyFill="1" applyAlignment="1">
      <alignment horizontal="right" vertical="center" wrapText="1"/>
    </xf>
    <xf numFmtId="165" fontId="3" fillId="0" borderId="0" xfId="1" applyNumberFormat="1" applyFont="1" applyFill="1" applyAlignment="1">
      <alignment horizontal="right" vertical="center" wrapText="1"/>
    </xf>
    <xf numFmtId="165" fontId="3" fillId="5" borderId="0" xfId="1" applyNumberFormat="1" applyFont="1" applyFill="1"/>
    <xf numFmtId="165" fontId="4" fillId="5" borderId="10" xfId="1" applyNumberFormat="1" applyFont="1" applyFill="1" applyBorder="1"/>
    <xf numFmtId="0" fontId="4" fillId="2" borderId="10" xfId="0" applyFont="1" applyFill="1" applyBorder="1" applyAlignment="1">
      <alignment horizontal="left"/>
    </xf>
    <xf numFmtId="0" fontId="4" fillId="6" borderId="0" xfId="0" applyFont="1" applyFill="1" applyAlignment="1">
      <alignment horizontal="left"/>
    </xf>
    <xf numFmtId="165" fontId="3" fillId="6" borderId="0" xfId="1" applyNumberFormat="1" applyFont="1" applyFill="1"/>
    <xf numFmtId="0" fontId="0" fillId="6" borderId="0" xfId="0" applyFill="1"/>
    <xf numFmtId="0" fontId="4" fillId="4" borderId="0" xfId="0" applyFont="1" applyFill="1" applyAlignment="1">
      <alignment horizontal="left"/>
    </xf>
    <xf numFmtId="0" fontId="4" fillId="5" borderId="10" xfId="0" applyFont="1" applyFill="1" applyBorder="1" applyAlignment="1">
      <alignment horizontal="left"/>
    </xf>
    <xf numFmtId="0" fontId="4" fillId="5" borderId="10" xfId="0" applyFont="1" applyFill="1" applyBorder="1" applyAlignment="1">
      <alignment horizontal="left" wrapText="1"/>
    </xf>
    <xf numFmtId="0" fontId="4" fillId="5" borderId="10" xfId="0" applyFont="1" applyFill="1" applyBorder="1" applyAlignment="1">
      <alignment wrapText="1"/>
    </xf>
    <xf numFmtId="43" fontId="3" fillId="5" borderId="0" xfId="1" applyFont="1" applyFill="1"/>
    <xf numFmtId="43" fontId="4" fillId="5" borderId="10" xfId="1" applyFont="1" applyFill="1" applyBorder="1" applyAlignment="1">
      <alignment horizontal="left" wrapText="1"/>
    </xf>
    <xf numFmtId="0" fontId="0" fillId="5" borderId="21" xfId="0" applyFill="1" applyBorder="1"/>
    <xf numFmtId="0" fontId="0" fillId="5" borderId="22" xfId="0" applyFill="1" applyBorder="1"/>
    <xf numFmtId="0" fontId="0" fillId="5" borderId="23" xfId="0" applyFill="1" applyBorder="1"/>
    <xf numFmtId="43" fontId="3" fillId="6" borderId="0" xfId="1" applyFont="1" applyFill="1"/>
    <xf numFmtId="165" fontId="4" fillId="5" borderId="0" xfId="1" applyNumberFormat="1" applyFont="1" applyFill="1" applyBorder="1"/>
    <xf numFmtId="0" fontId="4" fillId="5" borderId="0" xfId="0" applyFont="1" applyFill="1" applyAlignment="1">
      <alignment wrapText="1"/>
    </xf>
    <xf numFmtId="0" fontId="4" fillId="5" borderId="0" xfId="0" applyFont="1" applyFill="1" applyAlignment="1">
      <alignment horizontal="left"/>
    </xf>
    <xf numFmtId="167" fontId="3" fillId="6" borderId="0" xfId="1" applyNumberFormat="1" applyFont="1" applyFill="1"/>
    <xf numFmtId="167" fontId="3" fillId="5" borderId="0" xfId="1" applyNumberFormat="1" applyFont="1" applyFill="1"/>
    <xf numFmtId="167" fontId="3" fillId="4" borderId="0" xfId="1" applyNumberFormat="1" applyFont="1" applyFill="1"/>
    <xf numFmtId="167" fontId="4" fillId="2" borderId="10" xfId="1" applyNumberFormat="1" applyFont="1" applyFill="1" applyBorder="1"/>
    <xf numFmtId="167" fontId="3" fillId="2" borderId="0" xfId="1" applyNumberFormat="1" applyFont="1" applyFill="1" applyBorder="1"/>
    <xf numFmtId="167" fontId="3" fillId="2" borderId="0" xfId="1" applyNumberFormat="1" applyFont="1" applyFill="1" applyAlignment="1">
      <alignment horizontal="right" vertical="center" wrapText="1"/>
    </xf>
    <xf numFmtId="0" fontId="6" fillId="5" borderId="0" xfId="0" applyFont="1" applyFill="1"/>
    <xf numFmtId="165" fontId="3" fillId="5" borderId="0" xfId="1" applyNumberFormat="1" applyFont="1" applyFill="1" applyBorder="1"/>
    <xf numFmtId="0" fontId="0" fillId="5" borderId="0" xfId="0" applyFill="1" applyAlignment="1">
      <alignment wrapText="1"/>
    </xf>
    <xf numFmtId="168" fontId="0" fillId="5" borderId="18" xfId="0" applyNumberFormat="1" applyFill="1" applyBorder="1"/>
    <xf numFmtId="169" fontId="0" fillId="7" borderId="1" xfId="0" applyNumberFormat="1" applyFill="1" applyBorder="1"/>
    <xf numFmtId="167" fontId="3" fillId="2" borderId="0" xfId="1" applyNumberFormat="1" applyFont="1" applyFill="1" applyBorder="1" applyAlignment="1">
      <alignment horizontal="right"/>
    </xf>
    <xf numFmtId="14" fontId="0" fillId="2" borderId="0" xfId="0" applyNumberFormat="1" applyFill="1" applyAlignment="1">
      <alignment horizontal="right"/>
    </xf>
    <xf numFmtId="0" fontId="7" fillId="5" borderId="0" xfId="0" applyFont="1" applyFill="1"/>
    <xf numFmtId="0" fontId="0" fillId="5" borderId="0" xfId="0" applyFill="1" applyAlignment="1">
      <alignment horizontal="left"/>
    </xf>
    <xf numFmtId="0" fontId="8" fillId="5" borderId="0" xfId="0" applyFont="1" applyFill="1"/>
    <xf numFmtId="170" fontId="4" fillId="5" borderId="0" xfId="0" applyNumberFormat="1" applyFont="1" applyFill="1"/>
    <xf numFmtId="0" fontId="4" fillId="5" borderId="0" xfId="0" applyFont="1" applyFill="1" applyBorder="1" applyAlignment="1">
      <alignment wrapText="1"/>
    </xf>
    <xf numFmtId="14" fontId="0" fillId="2" borderId="0" xfId="0" applyNumberFormat="1" applyFont="1" applyFill="1" applyBorder="1" applyAlignment="1">
      <alignment horizontal="right"/>
    </xf>
  </cellXfs>
  <cellStyles count="5">
    <cellStyle name="Comma" xfId="1" builtinId="3"/>
    <cellStyle name="Currency" xfId="2" builtinId="4"/>
    <cellStyle name="Normal" xfId="0" builtinId="0"/>
    <cellStyle name="Normal 2" xfId="3"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45720</xdr:colOff>
      <xdr:row>9</xdr:row>
      <xdr:rowOff>121920</xdr:rowOff>
    </xdr:from>
    <xdr:to>
      <xdr:col>10</xdr:col>
      <xdr:colOff>434340</xdr:colOff>
      <xdr:row>23</xdr:row>
      <xdr:rowOff>30480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55320" y="487680"/>
          <a:ext cx="5875020" cy="2468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Step 1:</a:t>
          </a:r>
        </a:p>
        <a:p>
          <a:r>
            <a:rPr lang="en-AU" sz="1100"/>
            <a:t>Review data sheet to check that the time series is</a:t>
          </a:r>
          <a:r>
            <a:rPr lang="en-AU" sz="1100" baseline="0"/>
            <a:t> not out of date and covers the dates between the charge being levied and the date it is payable. If the data range is not current it will need to be updated with the ABS dataset described at the top of the sheet.</a:t>
          </a:r>
          <a:endParaRPr lang="en-AU" sz="1100"/>
        </a:p>
        <a:p>
          <a:endParaRPr lang="en-AU" sz="1100"/>
        </a:p>
        <a:p>
          <a:r>
            <a:rPr lang="en-AU" sz="1100"/>
            <a:t>Step</a:t>
          </a:r>
          <a:r>
            <a:rPr lang="en-AU" sz="1100" baseline="0"/>
            <a:t> 2: </a:t>
          </a:r>
        </a:p>
        <a:p>
          <a:r>
            <a:rPr lang="en-AU" sz="1100" baseline="0"/>
            <a:t>Enter dates into the yellow box labelled date levied and date payable in the Input&amp;Result sheet. </a:t>
          </a:r>
        </a:p>
        <a:p>
          <a:endParaRPr lang="en-AU" sz="1100" baseline="0"/>
        </a:p>
        <a:p>
          <a:r>
            <a:rPr lang="en-AU" sz="1100" baseline="0"/>
            <a:t>Step 3: </a:t>
          </a:r>
        </a:p>
        <a:p>
          <a:r>
            <a:rPr lang="en-AU" sz="1100" baseline="0"/>
            <a:t>Enter the value of the initial charge levied. </a:t>
          </a:r>
        </a:p>
        <a:p>
          <a:endParaRPr lang="en-AU" sz="1100" baseline="0"/>
        </a:p>
        <a:p>
          <a:r>
            <a:rPr lang="en-AU" sz="1100" baseline="0"/>
            <a:t>Step 4:</a:t>
          </a:r>
        </a:p>
        <a:p>
          <a:r>
            <a:rPr lang="en-AU" sz="1100" baseline="0"/>
            <a:t>This will result in a figure being calculated in the green levy payable box.</a:t>
          </a:r>
        </a:p>
        <a:p>
          <a:endParaRPr lang="en-AU" sz="1100" baseline="0"/>
        </a:p>
      </xdr:txBody>
    </xdr:sp>
    <xdr:clientData/>
  </xdr:twoCellAnchor>
  <xdr:twoCellAnchor editAs="oneCell">
    <xdr:from>
      <xdr:col>1</xdr:col>
      <xdr:colOff>76200</xdr:colOff>
      <xdr:row>0</xdr:row>
      <xdr:rowOff>114300</xdr:rowOff>
    </xdr:from>
    <xdr:to>
      <xdr:col>2</xdr:col>
      <xdr:colOff>485775</xdr:colOff>
      <xdr:row>6</xdr:row>
      <xdr:rowOff>57150</xdr:rowOff>
    </xdr:to>
    <xdr:pic>
      <xdr:nvPicPr>
        <xdr:cNvPr id="1081" name="Picture 5">
          <a:extLst>
            <a:ext uri="{FF2B5EF4-FFF2-40B4-BE49-F238E27FC236}">
              <a16:creationId xmlns:a16="http://schemas.microsoft.com/office/drawing/2014/main" id="{00000000-0008-0000-0000-000039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14300"/>
          <a:ext cx="100012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114300</xdr:rowOff>
    </xdr:from>
    <xdr:to>
      <xdr:col>2</xdr:col>
      <xdr:colOff>790575</xdr:colOff>
      <xdr:row>6</xdr:row>
      <xdr:rowOff>57150</xdr:rowOff>
    </xdr:to>
    <xdr:pic>
      <xdr:nvPicPr>
        <xdr:cNvPr id="3094" name="Picture 5">
          <a:extLst>
            <a:ext uri="{FF2B5EF4-FFF2-40B4-BE49-F238E27FC236}">
              <a16:creationId xmlns:a16="http://schemas.microsoft.com/office/drawing/2014/main" id="{00000000-0008-0000-0100-000016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114300"/>
          <a:ext cx="100012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0</xdr:row>
      <xdr:rowOff>85725</xdr:rowOff>
    </xdr:from>
    <xdr:to>
      <xdr:col>2</xdr:col>
      <xdr:colOff>104775</xdr:colOff>
      <xdr:row>6</xdr:row>
      <xdr:rowOff>28575</xdr:rowOff>
    </xdr:to>
    <xdr:pic>
      <xdr:nvPicPr>
        <xdr:cNvPr id="4117" name="Picture 5">
          <a:extLst>
            <a:ext uri="{FF2B5EF4-FFF2-40B4-BE49-F238E27FC236}">
              <a16:creationId xmlns:a16="http://schemas.microsoft.com/office/drawing/2014/main" id="{00000000-0008-0000-0300-000015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85725"/>
          <a:ext cx="100012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6:D27"/>
  <sheetViews>
    <sheetView workbookViewId="0">
      <selection activeCell="D8" sqref="D8"/>
    </sheetView>
  </sheetViews>
  <sheetFormatPr defaultColWidth="8.88671875" defaultRowHeight="14.4" x14ac:dyDescent="0.3"/>
  <cols>
    <col min="1" max="16384" width="8.88671875" style="13"/>
  </cols>
  <sheetData>
    <row r="6" spans="2:4" ht="28.8" x14ac:dyDescent="0.55000000000000004">
      <c r="D6" s="68" t="s">
        <v>0</v>
      </c>
    </row>
    <row r="7" spans="2:4" ht="28.8" x14ac:dyDescent="0.55000000000000004">
      <c r="B7" s="68"/>
      <c r="C7"/>
      <c r="D7"/>
    </row>
    <row r="9" spans="2:4" x14ac:dyDescent="0.3">
      <c r="B9" s="22" t="s">
        <v>1</v>
      </c>
    </row>
    <row r="26" spans="2:2" x14ac:dyDescent="0.3">
      <c r="B26" s="22" t="s">
        <v>2</v>
      </c>
    </row>
    <row r="27" spans="2:2" x14ac:dyDescent="0.3">
      <c r="B27" s="13" t="s">
        <v>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6:K17"/>
  <sheetViews>
    <sheetView topLeftCell="A8" workbookViewId="0">
      <selection activeCell="C23" sqref="C23"/>
    </sheetView>
  </sheetViews>
  <sheetFormatPr defaultColWidth="8.88671875" defaultRowHeight="14.4" x14ac:dyDescent="0.3"/>
  <cols>
    <col min="1" max="1" width="4.88671875" style="13" customWidth="1"/>
    <col min="2" max="2" width="3.88671875" style="13" customWidth="1"/>
    <col min="3" max="3" width="17.109375" style="13" customWidth="1"/>
    <col min="4" max="4" width="16.88671875" style="13" customWidth="1"/>
    <col min="5" max="5" width="9.109375" style="13" customWidth="1"/>
    <col min="6" max="6" width="7.44140625" style="13" customWidth="1"/>
    <col min="7" max="7" width="17" style="13" customWidth="1"/>
    <col min="8" max="8" width="5.88671875" style="13" customWidth="1"/>
    <col min="9" max="9" width="13.109375" style="13" customWidth="1"/>
    <col min="10" max="10" width="12.109375" style="13" customWidth="1"/>
    <col min="11" max="11" width="3.44140625" style="13" customWidth="1"/>
    <col min="12" max="16384" width="8.88671875" style="13"/>
  </cols>
  <sheetData>
    <row r="6" spans="2:11" ht="28.8" x14ac:dyDescent="0.55000000000000004">
      <c r="D6" s="75" t="s">
        <v>4</v>
      </c>
    </row>
    <row r="7" spans="2:11" ht="28.8" x14ac:dyDescent="0.55000000000000004">
      <c r="B7" s="75"/>
      <c r="C7"/>
      <c r="D7"/>
    </row>
    <row r="8" spans="2:11" ht="15" thickBot="1" x14ac:dyDescent="0.35"/>
    <row r="9" spans="2:11" x14ac:dyDescent="0.3">
      <c r="B9" s="2"/>
      <c r="C9" s="3"/>
      <c r="D9" s="3"/>
      <c r="E9" s="3"/>
      <c r="F9" s="3"/>
      <c r="G9" s="3"/>
      <c r="H9" s="3"/>
      <c r="I9" s="3"/>
      <c r="J9" s="3"/>
      <c r="K9" s="4"/>
    </row>
    <row r="10" spans="2:11" x14ac:dyDescent="0.3">
      <c r="B10" s="5"/>
      <c r="C10" s="6"/>
      <c r="D10" s="7" t="s">
        <v>5</v>
      </c>
      <c r="E10" s="6"/>
      <c r="F10" s="6"/>
      <c r="G10" s="6"/>
      <c r="H10" s="6"/>
      <c r="I10" s="6"/>
      <c r="J10" s="6"/>
      <c r="K10" s="8"/>
    </row>
    <row r="11" spans="2:11" ht="15" thickBot="1" x14ac:dyDescent="0.35">
      <c r="B11" s="5"/>
      <c r="C11" s="6"/>
      <c r="D11" s="6"/>
      <c r="E11" s="6"/>
      <c r="F11" s="6"/>
      <c r="G11" s="6"/>
      <c r="H11" s="6"/>
      <c r="I11" s="6"/>
      <c r="J11" s="6"/>
      <c r="K11" s="8"/>
    </row>
    <row r="12" spans="2:11" ht="15" thickBot="1" x14ac:dyDescent="0.35">
      <c r="B12" s="5"/>
      <c r="C12" s="9" t="s">
        <v>6</v>
      </c>
      <c r="D12" s="14">
        <v>44012</v>
      </c>
      <c r="E12" s="6"/>
      <c r="F12" s="9" t="s">
        <v>7</v>
      </c>
      <c r="G12" s="72">
        <f>Calculation!I12</f>
        <v>1.0131264153632373</v>
      </c>
      <c r="H12" s="6"/>
      <c r="I12" s="9" t="s">
        <v>8</v>
      </c>
      <c r="J12" s="15">
        <f>G12*D16</f>
        <v>21873.905870899976</v>
      </c>
      <c r="K12" s="8"/>
    </row>
    <row r="13" spans="2:11" ht="15" thickBot="1" x14ac:dyDescent="0.35">
      <c r="B13" s="5"/>
      <c r="C13" s="9"/>
      <c r="D13" s="6"/>
      <c r="E13" s="6"/>
      <c r="F13" s="9"/>
      <c r="G13" s="9"/>
      <c r="H13" s="6"/>
      <c r="I13" s="6"/>
      <c r="J13" s="6"/>
      <c r="K13" s="8"/>
    </row>
    <row r="14" spans="2:11" ht="15" thickBot="1" x14ac:dyDescent="0.35">
      <c r="B14" s="5"/>
      <c r="C14" s="9" t="s">
        <v>9</v>
      </c>
      <c r="D14" s="14">
        <v>44377</v>
      </c>
      <c r="E14" s="6"/>
      <c r="F14" s="6"/>
      <c r="G14" s="6"/>
      <c r="H14" s="6"/>
      <c r="I14" s="6"/>
      <c r="J14" s="6"/>
      <c r="K14" s="8"/>
    </row>
    <row r="15" spans="2:11" ht="15" thickBot="1" x14ac:dyDescent="0.35">
      <c r="B15" s="5"/>
      <c r="C15" s="9"/>
      <c r="D15" s="6"/>
      <c r="E15" s="6"/>
      <c r="F15" s="6"/>
      <c r="G15" s="6"/>
      <c r="H15" s="6"/>
      <c r="I15" s="6"/>
      <c r="J15" s="6"/>
      <c r="K15" s="8"/>
    </row>
    <row r="16" spans="2:11" ht="15" thickBot="1" x14ac:dyDescent="0.35">
      <c r="B16" s="5"/>
      <c r="C16" s="9" t="s">
        <v>10</v>
      </c>
      <c r="D16" s="1">
        <v>21590.5</v>
      </c>
      <c r="E16" s="6"/>
      <c r="F16" s="6"/>
      <c r="G16" s="6"/>
      <c r="H16" s="6"/>
      <c r="I16" s="6"/>
      <c r="J16" s="6"/>
      <c r="K16" s="8"/>
    </row>
    <row r="17" spans="2:11" ht="15" thickBot="1" x14ac:dyDescent="0.35">
      <c r="B17" s="10"/>
      <c r="C17" s="11"/>
      <c r="D17" s="11"/>
      <c r="E17" s="11"/>
      <c r="F17" s="11"/>
      <c r="G17" s="11"/>
      <c r="H17" s="11"/>
      <c r="I17" s="11"/>
      <c r="J17" s="11"/>
      <c r="K17" s="12"/>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2:R113"/>
  <sheetViews>
    <sheetView tabSelected="1" zoomScale="115" zoomScaleNormal="115" workbookViewId="0">
      <selection activeCell="H6" sqref="H6"/>
    </sheetView>
  </sheetViews>
  <sheetFormatPr defaultColWidth="8.88671875" defaultRowHeight="14.4" x14ac:dyDescent="0.3"/>
  <cols>
    <col min="1" max="1" width="14.109375" style="25" customWidth="1"/>
    <col min="2" max="2" width="13.109375" style="63" customWidth="1"/>
    <col min="3" max="3" width="13.109375" style="43" customWidth="1"/>
    <col min="4" max="4" width="12.88671875" style="13" customWidth="1"/>
    <col min="5" max="5" width="8.88671875" style="13"/>
    <col min="6" max="6" width="9.88671875" style="13" customWidth="1"/>
    <col min="7" max="7" width="10.109375" style="53" customWidth="1"/>
    <col min="8" max="8" width="8.88671875" style="13"/>
    <col min="9" max="9" width="10.44140625" style="13" bestFit="1" customWidth="1"/>
    <col min="10" max="16384" width="8.88671875" style="13"/>
  </cols>
  <sheetData>
    <row r="2" spans="1:9" x14ac:dyDescent="0.3">
      <c r="A2" s="46" t="s">
        <v>11</v>
      </c>
      <c r="B2" s="62"/>
      <c r="C2" s="47"/>
      <c r="D2" s="48"/>
      <c r="E2" s="48"/>
      <c r="F2" s="48"/>
      <c r="G2" s="58"/>
      <c r="H2" s="48"/>
    </row>
    <row r="3" spans="1:9" x14ac:dyDescent="0.3">
      <c r="A3" s="24"/>
    </row>
    <row r="4" spans="1:9" ht="12.75" customHeight="1" x14ac:dyDescent="0.3">
      <c r="A4" s="49" t="s">
        <v>12</v>
      </c>
      <c r="B4" s="64"/>
    </row>
    <row r="5" spans="1:9" s="23" customFormat="1" ht="31.5" customHeight="1" x14ac:dyDescent="0.3">
      <c r="A5" s="45" t="s">
        <v>13</v>
      </c>
      <c r="B5" s="65" t="s">
        <v>14</v>
      </c>
      <c r="C5" s="44"/>
      <c r="D5" s="51" t="s">
        <v>15</v>
      </c>
      <c r="E5" s="52"/>
      <c r="F5" s="51" t="s">
        <v>16</v>
      </c>
      <c r="G5" s="54" t="s">
        <v>16</v>
      </c>
      <c r="H5" s="50"/>
    </row>
    <row r="6" spans="1:9" s="22" customFormat="1" x14ac:dyDescent="0.3">
      <c r="A6" s="80">
        <v>45657</v>
      </c>
      <c r="B6" s="66">
        <v>143.6</v>
      </c>
      <c r="C6" s="59"/>
      <c r="D6" s="37">
        <f t="shared" ref="D6:D15" si="0">B6/B7-1</f>
        <v>7.7192982456140147E-3</v>
      </c>
      <c r="E6" s="79"/>
      <c r="F6" s="38">
        <f t="shared" ref="F6:F20" si="1">AVERAGE(D6:D17)</f>
        <v>1.5847245144635258E-2</v>
      </c>
      <c r="G6" s="53">
        <f t="shared" ref="G6:G15" si="2">G7*(1+F6)</f>
        <v>141.13885379741407</v>
      </c>
      <c r="H6" s="61"/>
    </row>
    <row r="7" spans="1:9" s="22" customFormat="1" x14ac:dyDescent="0.3">
      <c r="A7" s="74">
        <v>45565</v>
      </c>
      <c r="B7" s="66">
        <v>142.5</v>
      </c>
      <c r="C7" s="59"/>
      <c r="D7" s="37">
        <f t="shared" si="0"/>
        <v>9.9220411055989111E-3</v>
      </c>
      <c r="E7" s="60"/>
      <c r="F7" s="38">
        <f t="shared" si="1"/>
        <v>1.6124389435552295E-2</v>
      </c>
      <c r="G7" s="53">
        <f t="shared" si="2"/>
        <v>138.93708377121098</v>
      </c>
      <c r="H7" s="61"/>
    </row>
    <row r="8" spans="1:9" s="22" customFormat="1" x14ac:dyDescent="0.3">
      <c r="A8" s="74">
        <v>45473</v>
      </c>
      <c r="B8" s="66">
        <v>141.1</v>
      </c>
      <c r="C8" s="59"/>
      <c r="D8" s="37">
        <f t="shared" si="0"/>
        <v>1.0021474588403745E-2</v>
      </c>
      <c r="E8" s="60"/>
      <c r="F8" s="38">
        <f t="shared" si="1"/>
        <v>1.6445987933714785E-2</v>
      </c>
      <c r="G8" s="53">
        <f t="shared" si="2"/>
        <v>136.73235798265728</v>
      </c>
      <c r="H8" s="61"/>
      <c r="I8" s="78"/>
    </row>
    <row r="9" spans="1:9" s="22" customFormat="1" x14ac:dyDescent="0.3">
      <c r="A9" s="74">
        <v>45382</v>
      </c>
      <c r="B9" s="66">
        <v>139.69999999999999</v>
      </c>
      <c r="C9" s="59"/>
      <c r="D9" s="37">
        <f t="shared" si="0"/>
        <v>7.2098053352560587E-3</v>
      </c>
      <c r="E9" s="60"/>
      <c r="F9" s="38">
        <f t="shared" si="1"/>
        <v>1.6628011229784301E-2</v>
      </c>
      <c r="G9" s="53">
        <f t="shared" si="2"/>
        <v>134.52004297898213</v>
      </c>
      <c r="H9" s="61"/>
    </row>
    <row r="10" spans="1:9" s="22" customFormat="1" x14ac:dyDescent="0.3">
      <c r="A10" s="74">
        <v>45291</v>
      </c>
      <c r="B10" s="66">
        <v>138.69999999999999</v>
      </c>
      <c r="C10" s="59"/>
      <c r="D10" s="37">
        <f t="shared" si="0"/>
        <v>2.1676300578032937E-3</v>
      </c>
      <c r="E10" s="60"/>
      <c r="F10" s="38">
        <f t="shared" si="1"/>
        <v>1.530694058927067E-2</v>
      </c>
      <c r="G10" s="53">
        <f t="shared" si="2"/>
        <v>132.31982740300191</v>
      </c>
      <c r="H10" s="61"/>
    </row>
    <row r="11" spans="1:9" s="22" customFormat="1" x14ac:dyDescent="0.3">
      <c r="A11" s="74">
        <v>45199</v>
      </c>
      <c r="B11" s="66">
        <v>138.4</v>
      </c>
      <c r="C11" s="59"/>
      <c r="D11" s="37">
        <f t="shared" si="0"/>
        <v>2.0648967551622599E-2</v>
      </c>
      <c r="E11" s="60"/>
      <c r="F11" s="38">
        <f t="shared" si="1"/>
        <v>1.5487994565935201E-2</v>
      </c>
      <c r="G11" s="53">
        <f t="shared" si="2"/>
        <v>130.3249511189249</v>
      </c>
      <c r="H11" s="61"/>
    </row>
    <row r="12" spans="1:9" s="22" customFormat="1" x14ac:dyDescent="0.3">
      <c r="A12" s="74">
        <v>45107</v>
      </c>
      <c r="B12" s="66">
        <v>135.6</v>
      </c>
      <c r="C12" s="59"/>
      <c r="D12" s="37">
        <f t="shared" si="0"/>
        <v>4.4444444444444731E-3</v>
      </c>
      <c r="E12" s="60"/>
      <c r="F12" s="38">
        <f t="shared" si="1"/>
        <v>1.4057607316424256E-2</v>
      </c>
      <c r="G12" s="53">
        <f t="shared" si="2"/>
        <v>128.33726426734526</v>
      </c>
      <c r="H12" s="61"/>
    </row>
    <row r="13" spans="1:9" s="22" customFormat="1" x14ac:dyDescent="0.3">
      <c r="A13" s="74">
        <v>45016</v>
      </c>
      <c r="B13" s="66">
        <v>135</v>
      </c>
      <c r="C13" s="59"/>
      <c r="D13" s="37">
        <f t="shared" si="0"/>
        <v>7.4626865671640896E-3</v>
      </c>
      <c r="E13" s="60"/>
      <c r="F13" s="38">
        <f t="shared" si="1"/>
        <v>1.3039008769735813E-2</v>
      </c>
      <c r="G13" s="53">
        <f t="shared" si="2"/>
        <v>126.55815936036778</v>
      </c>
      <c r="H13" s="61"/>
    </row>
    <row r="14" spans="1:9" s="22" customFormat="1" x14ac:dyDescent="0.3">
      <c r="A14" s="74">
        <v>44926</v>
      </c>
      <c r="B14" s="66">
        <v>134</v>
      </c>
      <c r="C14" s="59"/>
      <c r="D14" s="37">
        <f t="shared" si="0"/>
        <v>3.474903474903468E-2</v>
      </c>
      <c r="E14" s="60"/>
      <c r="F14" s="38">
        <f t="shared" si="1"/>
        <v>1.2201600981092834E-2</v>
      </c>
      <c r="G14" s="53">
        <f t="shared" si="2"/>
        <v>124.92920634326185</v>
      </c>
      <c r="H14" s="61"/>
    </row>
    <row r="15" spans="1:9" s="22" customFormat="1" x14ac:dyDescent="0.3">
      <c r="A15" s="74">
        <v>44834</v>
      </c>
      <c r="B15" s="66">
        <v>129.5</v>
      </c>
      <c r="C15" s="59"/>
      <c r="D15" s="37">
        <f t="shared" si="0"/>
        <v>2.4525316455696222E-2</v>
      </c>
      <c r="E15" s="60"/>
      <c r="F15" s="38">
        <f t="shared" si="1"/>
        <v>9.4497743950693689E-3</v>
      </c>
      <c r="G15" s="53">
        <f t="shared" si="2"/>
        <v>123.42324515409993</v>
      </c>
      <c r="H15" s="61"/>
    </row>
    <row r="16" spans="1:9" s="22" customFormat="1" x14ac:dyDescent="0.3">
      <c r="A16" s="74">
        <v>44742</v>
      </c>
      <c r="B16" s="66">
        <v>126.4</v>
      </c>
      <c r="C16" s="59"/>
      <c r="D16" s="37">
        <f t="shared" ref="D16:D17" si="3">B16/B17-1</f>
        <v>3.7766830870279211E-2</v>
      </c>
      <c r="E16" s="60"/>
      <c r="F16" s="38">
        <f t="shared" si="1"/>
        <v>7.5501733409470417E-3</v>
      </c>
      <c r="G16" s="53">
        <f t="shared" ref="G16" si="4">G17*(1+F16)</f>
        <v>122.26784163487825</v>
      </c>
      <c r="H16" s="61"/>
    </row>
    <row r="17" spans="1:8" s="22" customFormat="1" ht="15" customHeight="1" x14ac:dyDescent="0.3">
      <c r="A17" s="74">
        <v>44651</v>
      </c>
      <c r="B17" s="66">
        <v>121.8</v>
      </c>
      <c r="C17" s="59"/>
      <c r="D17" s="37">
        <f t="shared" si="3"/>
        <v>2.3529411764705799E-2</v>
      </c>
      <c r="E17" s="60"/>
      <c r="F17" s="38">
        <f t="shared" si="1"/>
        <v>4.8377200437860939E-3</v>
      </c>
      <c r="G17" s="53">
        <f t="shared" ref="G17" si="5">G18*(1+F17)</f>
        <v>121.35161589963199</v>
      </c>
      <c r="H17" s="61"/>
    </row>
    <row r="18" spans="1:8" s="22" customFormat="1" x14ac:dyDescent="0.3">
      <c r="A18" s="74">
        <v>44561</v>
      </c>
      <c r="B18" s="66">
        <v>119</v>
      </c>
      <c r="C18" s="59"/>
      <c r="D18" s="37">
        <f t="shared" ref="D18:D23" si="6">B18/B19-1</f>
        <v>1.1045029736618472E-2</v>
      </c>
      <c r="E18" s="60"/>
      <c r="F18" s="38">
        <f t="shared" si="1"/>
        <v>2.8769357300606111E-3</v>
      </c>
      <c r="G18" s="53">
        <f t="shared" ref="G18:G24" si="7">G19*(1+F18)</f>
        <v>120.76737713861304</v>
      </c>
      <c r="H18" s="61"/>
    </row>
    <row r="19" spans="1:8" s="22" customFormat="1" x14ac:dyDescent="0.3">
      <c r="A19" s="74">
        <v>44469</v>
      </c>
      <c r="B19" s="66">
        <v>117.7</v>
      </c>
      <c r="C19" s="59"/>
      <c r="D19" s="37">
        <f t="shared" si="6"/>
        <v>1.3781223083548788E-2</v>
      </c>
      <c r="E19" s="60"/>
      <c r="F19" s="38">
        <f t="shared" si="1"/>
        <v>2.6875107373891907E-3</v>
      </c>
      <c r="G19" s="53">
        <f t="shared" si="7"/>
        <v>120.42093385136877</v>
      </c>
      <c r="H19" s="61"/>
    </row>
    <row r="20" spans="1:8" s="22" customFormat="1" x14ac:dyDescent="0.3">
      <c r="A20" s="74">
        <v>44377</v>
      </c>
      <c r="B20" s="66">
        <v>116.1</v>
      </c>
      <c r="C20" s="59"/>
      <c r="D20" s="37">
        <f>B20/B21-1</f>
        <v>1.2205754141237923E-2</v>
      </c>
      <c r="E20" s="60"/>
      <c r="F20" s="38">
        <f t="shared" si="1"/>
        <v>2.6501865915379099E-3</v>
      </c>
      <c r="G20" s="53">
        <f>G21*(1+F20)</f>
        <v>120.0981687333571</v>
      </c>
      <c r="H20" s="61"/>
    </row>
    <row r="21" spans="1:8" s="22" customFormat="1" x14ac:dyDescent="0.3">
      <c r="A21" s="74">
        <v>44286</v>
      </c>
      <c r="B21" s="66">
        <v>114.7</v>
      </c>
      <c r="C21" s="59"/>
      <c r="D21" s="37">
        <f t="shared" si="6"/>
        <v>-8.6430423509075149E-3</v>
      </c>
      <c r="E21" s="60"/>
      <c r="F21" s="38">
        <f t="shared" ref="F21" si="8">AVERAGE(D21:D32)</f>
        <v>2.5315130096872176E-3</v>
      </c>
      <c r="G21" s="53">
        <f t="shared" si="7"/>
        <v>119.78072745552981</v>
      </c>
      <c r="H21" s="61"/>
    </row>
    <row r="22" spans="1:8" s="22" customFormat="1" x14ac:dyDescent="0.3">
      <c r="A22" s="74">
        <v>44196</v>
      </c>
      <c r="B22" s="66">
        <v>115.7</v>
      </c>
      <c r="C22" s="59"/>
      <c r="D22" s="37">
        <f t="shared" si="6"/>
        <v>4.3402777777776791E-3</v>
      </c>
      <c r="E22" s="60"/>
      <c r="F22" s="38">
        <f t="shared" ref="F22:F24" si="9">AVERAGE(D22:D33)</f>
        <v>3.7034377223080137E-3</v>
      </c>
      <c r="G22" s="53">
        <f t="shared" si="7"/>
        <v>119.47826666908215</v>
      </c>
      <c r="H22" s="61"/>
    </row>
    <row r="23" spans="1:8" s="22" customFormat="1" x14ac:dyDescent="0.3">
      <c r="A23" s="74">
        <v>44104</v>
      </c>
      <c r="B23" s="66">
        <v>115.2</v>
      </c>
      <c r="C23" s="59"/>
      <c r="D23" s="37">
        <f t="shared" si="6"/>
        <v>3.4843205574912606E-3</v>
      </c>
      <c r="E23" s="60"/>
      <c r="F23" s="38">
        <f t="shared" si="9"/>
        <v>4.1781226033569541E-3</v>
      </c>
      <c r="G23" s="53">
        <f t="shared" si="7"/>
        <v>119.03741900118698</v>
      </c>
      <c r="H23" s="61"/>
    </row>
    <row r="24" spans="1:8" s="22" customFormat="1" x14ac:dyDescent="0.3">
      <c r="A24" s="74">
        <v>44012</v>
      </c>
      <c r="B24" s="66">
        <v>114.8</v>
      </c>
      <c r="C24" s="59"/>
      <c r="D24" s="37">
        <f t="shared" ref="D24" si="10">B24/B25-1</f>
        <v>-7.7787381158168634E-3</v>
      </c>
      <c r="E24" s="60"/>
      <c r="F24" s="38">
        <f t="shared" si="9"/>
        <v>4.4234221834680565E-3</v>
      </c>
      <c r="G24" s="53">
        <f t="shared" si="7"/>
        <v>118.54213542571459</v>
      </c>
      <c r="H24" s="61"/>
    </row>
    <row r="25" spans="1:8" s="22" customFormat="1" ht="14.25" customHeight="1" x14ac:dyDescent="0.3">
      <c r="A25" s="74">
        <v>43921</v>
      </c>
      <c r="B25" s="66">
        <v>115.7</v>
      </c>
      <c r="C25" s="59"/>
      <c r="D25" s="37">
        <f t="shared" ref="D25:D30" si="11">B25/B26-1</f>
        <v>-2.586206896551646E-3</v>
      </c>
      <c r="E25" s="60"/>
      <c r="F25" s="38">
        <f>AVERAGE(D25:D36)</f>
        <v>5.9219904958405607E-3</v>
      </c>
      <c r="G25" s="53">
        <f t="shared" ref="G25:G31" si="12">G26*(1+F25)</f>
        <v>118.02008277347964</v>
      </c>
      <c r="H25" s="61"/>
    </row>
    <row r="26" spans="1:8" s="22" customFormat="1" ht="14.25" customHeight="1" x14ac:dyDescent="0.3">
      <c r="A26" s="74">
        <v>43830</v>
      </c>
      <c r="B26" s="66">
        <v>116</v>
      </c>
      <c r="C26" s="59"/>
      <c r="D26" s="37">
        <f>B26/B27-1</f>
        <v>1.7271157167531026E-3</v>
      </c>
      <c r="E26" s="60"/>
      <c r="F26" s="38">
        <f t="shared" ref="F26:F27" si="13">AVERAGE(D26:D37)</f>
        <v>7.1547221347159446E-3</v>
      </c>
      <c r="G26" s="53">
        <f t="shared" si="12"/>
        <v>117.32528355931956</v>
      </c>
      <c r="H26" s="61"/>
    </row>
    <row r="27" spans="1:8" s="22" customFormat="1" ht="14.25" customHeight="1" x14ac:dyDescent="0.3">
      <c r="A27" s="74">
        <v>43738</v>
      </c>
      <c r="B27" s="66">
        <v>115.8</v>
      </c>
      <c r="C27" s="59"/>
      <c r="D27" s="37">
        <f t="shared" si="11"/>
        <v>1.7301038062282892E-3</v>
      </c>
      <c r="E27" s="60"/>
      <c r="F27" s="38">
        <f t="shared" si="13"/>
        <v>8.5244988205250838E-3</v>
      </c>
      <c r="G27" s="53">
        <f t="shared" si="12"/>
        <v>116.49181697787468</v>
      </c>
      <c r="H27" s="61"/>
    </row>
    <row r="28" spans="1:8" s="22" customFormat="1" ht="12.75" customHeight="1" x14ac:dyDescent="0.3">
      <c r="A28" s="74">
        <v>43646</v>
      </c>
      <c r="B28" s="66">
        <v>115.6</v>
      </c>
      <c r="C28" s="59"/>
      <c r="D28" s="37">
        <f t="shared" si="11"/>
        <v>5.2173913043478404E-3</v>
      </c>
      <c r="E28" s="60"/>
      <c r="F28" s="38">
        <f>AVERAGE(D28:D39)</f>
        <v>8.3007310168701134E-3</v>
      </c>
      <c r="G28" s="53">
        <f t="shared" si="12"/>
        <v>115.50717619067508</v>
      </c>
      <c r="H28" s="61"/>
    </row>
    <row r="29" spans="1:8" s="22" customFormat="1" ht="13.5" customHeight="1" x14ac:dyDescent="0.3">
      <c r="A29" s="74">
        <v>43555</v>
      </c>
      <c r="B29" s="66">
        <v>115</v>
      </c>
      <c r="C29" s="59"/>
      <c r="D29" s="37">
        <f t="shared" si="11"/>
        <v>0</v>
      </c>
      <c r="E29" s="60"/>
      <c r="F29" s="38">
        <f>AVERAGE(D29:D40)</f>
        <v>5.9225404479754567E-3</v>
      </c>
      <c r="G29" s="53">
        <f t="shared" si="12"/>
        <v>114.55627536259567</v>
      </c>
      <c r="H29" s="61"/>
    </row>
    <row r="30" spans="1:8" s="22" customFormat="1" ht="11.25" customHeight="1" x14ac:dyDescent="0.3">
      <c r="A30" s="74">
        <v>43465</v>
      </c>
      <c r="B30" s="66">
        <v>115</v>
      </c>
      <c r="C30" s="59"/>
      <c r="D30" s="37">
        <f t="shared" si="11"/>
        <v>8.7719298245614308E-3</v>
      </c>
      <c r="E30" s="60"/>
      <c r="F30" s="38">
        <f>AVERAGE(D30:D41)</f>
        <v>5.8448765772081412E-3</v>
      </c>
      <c r="G30" s="53">
        <f t="shared" si="12"/>
        <v>113.88180576168361</v>
      </c>
      <c r="H30" s="61"/>
    </row>
    <row r="31" spans="1:8" s="22" customFormat="1" ht="12" customHeight="1" x14ac:dyDescent="0.3">
      <c r="A31" s="74">
        <v>43373</v>
      </c>
      <c r="B31" s="66">
        <v>114</v>
      </c>
      <c r="C31" s="59"/>
      <c r="D31" s="37">
        <f t="shared" ref="D31:D33" si="14">B31/B32-1</f>
        <v>1.3333333333333419E-2</v>
      </c>
      <c r="E31" s="60"/>
      <c r="F31" s="38">
        <f t="shared" ref="F31:F33" si="15">AVERAGE(D31:D42)</f>
        <v>5.8187696432064617E-3</v>
      </c>
      <c r="G31" s="53">
        <f t="shared" si="12"/>
        <v>113.22004855183263</v>
      </c>
      <c r="H31" s="61"/>
    </row>
    <row r="32" spans="1:8" s="22" customFormat="1" ht="12.75" customHeight="1" x14ac:dyDescent="0.3">
      <c r="A32" s="74">
        <v>43281</v>
      </c>
      <c r="B32" s="66">
        <v>112.5</v>
      </c>
      <c r="C32" s="59"/>
      <c r="D32" s="37">
        <f t="shared" si="14"/>
        <v>1.0781671159029615E-2</v>
      </c>
      <c r="E32" s="60"/>
      <c r="F32" s="38">
        <f t="shared" si="15"/>
        <v>4.7860530131238936E-3</v>
      </c>
      <c r="G32" s="53">
        <f t="shared" ref="G32" si="16">G33*(1+F32)</f>
        <v>112.56505840708772</v>
      </c>
      <c r="H32" s="61"/>
    </row>
    <row r="33" spans="1:8" s="22" customFormat="1" ht="12.75" customHeight="1" x14ac:dyDescent="0.3">
      <c r="A33" s="74">
        <v>43190</v>
      </c>
      <c r="B33" s="66">
        <v>111.3</v>
      </c>
      <c r="C33" s="59"/>
      <c r="D33" s="37">
        <f t="shared" si="14"/>
        <v>5.4200542005420349E-3</v>
      </c>
      <c r="E33" s="60"/>
      <c r="F33" s="38">
        <f t="shared" si="15"/>
        <v>4.6789700968166608E-3</v>
      </c>
      <c r="G33" s="53">
        <f>G34*(1+F33)</f>
        <v>112.02888223769709</v>
      </c>
      <c r="H33" s="61"/>
    </row>
    <row r="34" spans="1:8" s="22" customFormat="1" ht="15.75" customHeight="1" x14ac:dyDescent="0.3">
      <c r="A34" s="74">
        <v>43100</v>
      </c>
      <c r="B34" s="66">
        <v>110.7</v>
      </c>
      <c r="C34" s="59"/>
      <c r="D34" s="37">
        <f t="shared" ref="D34" si="17">B34/B35-1</f>
        <v>1.0036496350364965E-2</v>
      </c>
      <c r="E34" s="60"/>
      <c r="F34" s="38">
        <f t="shared" ref="F34" si="18">AVERAGE(D34:D45)</f>
        <v>4.5450618622783117E-3</v>
      </c>
      <c r="G34" s="53">
        <f t="shared" ref="G34" si="19">G35*(1+F34)</f>
        <v>111.50714364699138</v>
      </c>
      <c r="H34" s="61"/>
    </row>
    <row r="35" spans="1:8" ht="12" customHeight="1" x14ac:dyDescent="0.3">
      <c r="A35" s="74">
        <v>43008</v>
      </c>
      <c r="B35" s="66">
        <v>109.6</v>
      </c>
      <c r="C35" s="59"/>
      <c r="D35" s="37">
        <f t="shared" ref="D35:D46" si="20">B35/B36-1</f>
        <v>6.4279155188244896E-3</v>
      </c>
      <c r="E35" s="60"/>
      <c r="F35" s="38">
        <f t="shared" ref="F35:F47" si="21">AVERAGE(D35:D46)</f>
        <v>1.768898215452434E-3</v>
      </c>
      <c r="G35" s="53">
        <f t="shared" ref="G35:G47" si="22">G36*(1+F35)</f>
        <v>111.0026298275496</v>
      </c>
      <c r="H35" s="76"/>
    </row>
    <row r="36" spans="1:8" ht="12" customHeight="1" x14ac:dyDescent="0.3">
      <c r="A36" s="74">
        <v>42916</v>
      </c>
      <c r="B36" s="66">
        <v>108.9</v>
      </c>
      <c r="C36" s="59"/>
      <c r="D36" s="37">
        <f t="shared" si="20"/>
        <v>1.0204081632653184E-2</v>
      </c>
      <c r="E36" s="60"/>
      <c r="F36" s="38">
        <f t="shared" si="21"/>
        <v>1.5447650686345089E-3</v>
      </c>
      <c r="G36" s="53">
        <f t="shared" si="22"/>
        <v>110.80662418776355</v>
      </c>
      <c r="H36" s="76"/>
    </row>
    <row r="37" spans="1:8" s="22" customFormat="1" ht="12" customHeight="1" x14ac:dyDescent="0.3">
      <c r="A37" s="74">
        <v>42825</v>
      </c>
      <c r="B37" s="66">
        <v>107.8</v>
      </c>
      <c r="C37" s="59"/>
      <c r="D37" s="37">
        <f t="shared" si="20"/>
        <v>1.2206572769952961E-2</v>
      </c>
      <c r="E37" s="60"/>
      <c r="F37" s="38">
        <f t="shared" si="21"/>
        <v>9.2872671327361622E-4</v>
      </c>
      <c r="G37" s="53">
        <f t="shared" si="22"/>
        <v>110.63571799526117</v>
      </c>
      <c r="H37" s="61"/>
    </row>
    <row r="38" spans="1:8" s="22" customFormat="1" ht="12" customHeight="1" x14ac:dyDescent="0.3">
      <c r="A38" s="74">
        <v>42735</v>
      </c>
      <c r="B38" s="66">
        <v>106.5</v>
      </c>
      <c r="C38" s="69"/>
      <c r="D38" s="37">
        <f t="shared" si="20"/>
        <v>1.8164435946462776E-2</v>
      </c>
      <c r="E38" s="70"/>
      <c r="F38" s="38">
        <f t="shared" si="21"/>
        <v>3.8276585017904541E-4</v>
      </c>
      <c r="G38" s="53">
        <f t="shared" si="22"/>
        <v>110.53306298696522</v>
      </c>
      <c r="H38" s="61"/>
    </row>
    <row r="39" spans="1:8" s="22" customFormat="1" ht="12" customHeight="1" x14ac:dyDescent="0.3">
      <c r="A39" s="74">
        <v>42643</v>
      </c>
      <c r="B39" s="66">
        <v>104.6</v>
      </c>
      <c r="C39" s="69"/>
      <c r="D39" s="37">
        <f t="shared" si="20"/>
        <v>-9.551098376313627E-4</v>
      </c>
      <c r="E39" s="70"/>
      <c r="F39" s="38">
        <f t="shared" si="21"/>
        <v>-6.5700349607043329E-4</v>
      </c>
      <c r="G39" s="53">
        <f t="shared" si="22"/>
        <v>110.4907708931074</v>
      </c>
      <c r="H39" s="61"/>
    </row>
    <row r="40" spans="1:8" s="22" customFormat="1" ht="14.7" customHeight="1" x14ac:dyDescent="0.3">
      <c r="A40" s="74">
        <v>42551</v>
      </c>
      <c r="B40" s="73">
        <v>104.7</v>
      </c>
      <c r="C40" s="59"/>
      <c r="D40" s="37">
        <f t="shared" si="20"/>
        <v>-2.332089552238803E-2</v>
      </c>
      <c r="E40" s="60"/>
      <c r="F40" s="38">
        <f t="shared" si="21"/>
        <v>2.2003715626806955E-4</v>
      </c>
      <c r="G40" s="53">
        <f t="shared" si="22"/>
        <v>110.56341144096159</v>
      </c>
      <c r="H40" s="61"/>
    </row>
    <row r="41" spans="1:8" s="22" customFormat="1" ht="14.7" customHeight="1" x14ac:dyDescent="0.3">
      <c r="A41" s="39">
        <v>42460</v>
      </c>
      <c r="B41" s="66">
        <v>107.2</v>
      </c>
      <c r="C41" s="69"/>
      <c r="D41" s="37">
        <f t="shared" si="20"/>
        <v>-9.3196644920778837E-4</v>
      </c>
      <c r="E41" s="70"/>
      <c r="F41" s="38">
        <f t="shared" si="21"/>
        <v>2.4836500476230114E-3</v>
      </c>
      <c r="G41" s="53">
        <f t="shared" si="22"/>
        <v>110.53908873422003</v>
      </c>
      <c r="H41" s="61"/>
    </row>
    <row r="42" spans="1:8" s="22" customFormat="1" ht="14.7" customHeight="1" x14ac:dyDescent="0.3">
      <c r="A42" s="39">
        <v>42369</v>
      </c>
      <c r="B42" s="66">
        <v>107.3</v>
      </c>
      <c r="C42" s="59"/>
      <c r="D42" s="37">
        <f t="shared" si="20"/>
        <v>8.4586466165412766E-3</v>
      </c>
      <c r="E42" s="60"/>
      <c r="F42" s="38">
        <f t="shared" si="21"/>
        <v>3.0444057058299314E-3</v>
      </c>
      <c r="G42" s="53">
        <f t="shared" si="22"/>
        <v>110.26522849421919</v>
      </c>
      <c r="H42" s="61"/>
    </row>
    <row r="43" spans="1:8" s="22" customFormat="1" ht="14.7" customHeight="1" x14ac:dyDescent="0.3">
      <c r="A43" s="39">
        <v>42277</v>
      </c>
      <c r="B43" s="66">
        <v>106.4</v>
      </c>
      <c r="C43" s="59"/>
      <c r="D43" s="37">
        <f t="shared" si="20"/>
        <v>9.4073377234260569E-4</v>
      </c>
      <c r="E43" s="60"/>
      <c r="F43" s="38">
        <f t="shared" si="21"/>
        <v>2.5008608562908006E-3</v>
      </c>
      <c r="G43" s="53">
        <f t="shared" si="22"/>
        <v>109.93055528446611</v>
      </c>
      <c r="H43" s="61"/>
    </row>
    <row r="44" spans="1:8" s="22" customFormat="1" ht="14.7" customHeight="1" x14ac:dyDescent="0.3">
      <c r="A44" s="39">
        <v>42185</v>
      </c>
      <c r="B44" s="66">
        <v>106.3</v>
      </c>
      <c r="C44" s="59"/>
      <c r="D44" s="37">
        <f t="shared" si="20"/>
        <v>9.4966761633428209E-3</v>
      </c>
      <c r="E44" s="60"/>
      <c r="F44" s="38">
        <f t="shared" si="21"/>
        <v>3.072872879327291E-3</v>
      </c>
      <c r="G44" s="53">
        <f t="shared" si="22"/>
        <v>109.65632008591834</v>
      </c>
      <c r="H44" s="61"/>
    </row>
    <row r="45" spans="1:8" s="22" customFormat="1" ht="14.7" customHeight="1" x14ac:dyDescent="0.3">
      <c r="A45" s="39">
        <v>42094</v>
      </c>
      <c r="B45" s="66">
        <v>105.3</v>
      </c>
      <c r="C45" s="59"/>
      <c r="D45" s="37">
        <f t="shared" si="20"/>
        <v>3.8131553860818457E-3</v>
      </c>
      <c r="E45" s="60"/>
      <c r="F45" s="38">
        <f t="shared" si="21"/>
        <v>4.0245110874949364E-3</v>
      </c>
      <c r="G45" s="53">
        <f t="shared" si="22"/>
        <v>109.32039241690303</v>
      </c>
      <c r="H45" s="61"/>
    </row>
    <row r="46" spans="1:8" s="22" customFormat="1" ht="14.7" customHeight="1" x14ac:dyDescent="0.3">
      <c r="A46" s="39">
        <v>42004</v>
      </c>
      <c r="B46" s="66">
        <v>104.9</v>
      </c>
      <c r="C46" s="59"/>
      <c r="D46" s="37">
        <f t="shared" si="20"/>
        <v>-2.3277467411545572E-2</v>
      </c>
      <c r="E46" s="60"/>
      <c r="F46" s="38">
        <f t="shared" si="21"/>
        <v>4.7999200189104323E-3</v>
      </c>
      <c r="G46" s="53">
        <f t="shared" si="22"/>
        <v>108.8821948166327</v>
      </c>
      <c r="H46" s="61"/>
    </row>
    <row r="47" spans="1:8" ht="14.7" customHeight="1" x14ac:dyDescent="0.3">
      <c r="A47" s="39">
        <v>41912</v>
      </c>
      <c r="B47" s="66">
        <v>107.4</v>
      </c>
      <c r="C47" s="59"/>
      <c r="D47" s="37">
        <f t="shared" ref="D47" si="23">B47/B48-1</f>
        <v>3.7383177570093906E-3</v>
      </c>
      <c r="E47" s="60"/>
      <c r="F47" s="38">
        <f t="shared" si="21"/>
        <v>7.6750831195324292E-3</v>
      </c>
      <c r="G47" s="53">
        <f t="shared" si="22"/>
        <v>108.36206556881845</v>
      </c>
    </row>
    <row r="48" spans="1:8" ht="14.7" customHeight="1" x14ac:dyDescent="0.3">
      <c r="A48" s="39">
        <v>41820</v>
      </c>
      <c r="B48" s="66">
        <v>107</v>
      </c>
      <c r="C48" s="59"/>
      <c r="D48" s="37">
        <f>B48/B49-1</f>
        <v>2.81162136832247E-3</v>
      </c>
      <c r="E48" s="60"/>
      <c r="F48" s="38">
        <f>AVERAGE(D48:D59)</f>
        <v>5.4526227747101934E-3</v>
      </c>
      <c r="G48" s="53">
        <f t="shared" ref="G48:G55" si="24">G49*(1+F48)</f>
        <v>107.53671236303093</v>
      </c>
    </row>
    <row r="49" spans="1:18" ht="14.7" customHeight="1" x14ac:dyDescent="0.3">
      <c r="A49" s="39">
        <v>41729</v>
      </c>
      <c r="B49" s="66">
        <v>106.7</v>
      </c>
      <c r="C49" s="59"/>
      <c r="D49" s="37">
        <f t="shared" ref="D49:D57" si="25">B49/B50-1</f>
        <v>5.655042412818112E-3</v>
      </c>
      <c r="E49" s="60"/>
      <c r="F49" s="38">
        <f t="shared" ref="F49:F56" si="26">AVERAGE(D49:D60)</f>
        <v>7.3485186763615762E-3</v>
      </c>
      <c r="G49" s="53">
        <f t="shared" si="24"/>
        <v>106.95353508180808</v>
      </c>
    </row>
    <row r="50" spans="1:18" ht="14.7" customHeight="1" x14ac:dyDescent="0.3">
      <c r="A50" s="39">
        <v>41639</v>
      </c>
      <c r="B50" s="67">
        <v>106.1</v>
      </c>
      <c r="C50" s="41"/>
      <c r="D50" s="37">
        <f t="shared" si="25"/>
        <v>5.687203791469031E-3</v>
      </c>
      <c r="F50" s="38">
        <f t="shared" si="26"/>
        <v>7.3054939874551044E-3</v>
      </c>
      <c r="G50" s="53">
        <f t="shared" si="24"/>
        <v>106.17331846811386</v>
      </c>
    </row>
    <row r="51" spans="1:18" ht="14.7" customHeight="1" x14ac:dyDescent="0.3">
      <c r="A51" s="39">
        <v>41547</v>
      </c>
      <c r="B51" s="67">
        <v>105.5</v>
      </c>
      <c r="C51" s="41"/>
      <c r="D51" s="37">
        <f t="shared" si="25"/>
        <v>9.5693779904306719E-3</v>
      </c>
      <c r="F51" s="38">
        <f t="shared" si="26"/>
        <v>6.7460025010681324E-3</v>
      </c>
      <c r="G51" s="53">
        <f t="shared" si="24"/>
        <v>105.40329532783839</v>
      </c>
    </row>
    <row r="52" spans="1:18" ht="14.7" customHeight="1" x14ac:dyDescent="0.3">
      <c r="A52" s="39">
        <v>41455</v>
      </c>
      <c r="B52" s="67">
        <v>104.5</v>
      </c>
      <c r="C52" s="41"/>
      <c r="D52" s="37">
        <f t="shared" si="25"/>
        <v>3.842459173871271E-3</v>
      </c>
      <c r="F52" s="38">
        <f t="shared" si="26"/>
        <v>6.6386854601126572E-3</v>
      </c>
      <c r="G52" s="53">
        <f t="shared" si="24"/>
        <v>104.6970090429801</v>
      </c>
    </row>
    <row r="53" spans="1:18" ht="14.7" customHeight="1" x14ac:dyDescent="0.3">
      <c r="A53" s="39">
        <v>41364</v>
      </c>
      <c r="B53" s="67">
        <v>104.1</v>
      </c>
      <c r="C53" s="41"/>
      <c r="D53" s="37">
        <f t="shared" si="25"/>
        <v>5.7971014492752548E-3</v>
      </c>
      <c r="F53" s="38">
        <f t="shared" si="26"/>
        <v>6.491371262013425E-3</v>
      </c>
      <c r="G53" s="53">
        <f t="shared" si="24"/>
        <v>104.00654232270577</v>
      </c>
    </row>
    <row r="54" spans="1:18" customFormat="1" ht="14.7" customHeight="1" x14ac:dyDescent="0.3">
      <c r="A54" s="39">
        <v>41274</v>
      </c>
      <c r="B54" s="67">
        <v>103.5</v>
      </c>
      <c r="C54" s="41"/>
      <c r="D54" s="37">
        <f t="shared" si="25"/>
        <v>1.9361084220717029E-3</v>
      </c>
      <c r="E54" s="13"/>
      <c r="F54" s="38">
        <f t="shared" si="26"/>
        <v>6.6178231875658093E-3</v>
      </c>
      <c r="G54" s="53">
        <f t="shared" si="24"/>
        <v>103.3357515944669</v>
      </c>
      <c r="H54" s="13"/>
      <c r="I54" s="13"/>
      <c r="J54" s="13"/>
      <c r="K54" s="13"/>
      <c r="L54" s="13"/>
      <c r="M54" s="13"/>
      <c r="N54" s="13"/>
      <c r="O54" s="13"/>
      <c r="P54" s="13"/>
      <c r="Q54" s="13"/>
      <c r="R54" s="13"/>
    </row>
    <row r="55" spans="1:18" ht="14.7" customHeight="1" x14ac:dyDescent="0.3">
      <c r="A55" s="39">
        <v>41182</v>
      </c>
      <c r="B55" s="67">
        <v>103.3</v>
      </c>
      <c r="C55" s="41"/>
      <c r="D55" s="37">
        <f t="shared" si="25"/>
        <v>7.8048780487804947E-3</v>
      </c>
      <c r="F55" s="38">
        <f t="shared" si="26"/>
        <v>6.6310008888678567E-3</v>
      </c>
      <c r="G55" s="53">
        <f t="shared" si="24"/>
        <v>102.65638975797478</v>
      </c>
    </row>
    <row r="56" spans="1:18" ht="14.7" customHeight="1" x14ac:dyDescent="0.3">
      <c r="A56" s="39">
        <v>41090</v>
      </c>
      <c r="B56" s="67">
        <v>102.5</v>
      </c>
      <c r="C56" s="41"/>
      <c r="D56" s="37">
        <f t="shared" si="25"/>
        <v>2.0916334661354563E-2</v>
      </c>
      <c r="F56" s="38">
        <f t="shared" si="26"/>
        <v>6.2431994268196218E-3</v>
      </c>
      <c r="G56" s="53">
        <f t="shared" ref="G56:G109" si="27">G57*(1+F56)</f>
        <v>101.98015923146404</v>
      </c>
    </row>
    <row r="57" spans="1:18" ht="14.7" customHeight="1" x14ac:dyDescent="0.3">
      <c r="A57" s="39">
        <v>40999</v>
      </c>
      <c r="B57" s="67">
        <v>100.4</v>
      </c>
      <c r="C57" s="42"/>
      <c r="D57" s="37">
        <f t="shared" si="25"/>
        <v>1.31180625630678E-2</v>
      </c>
      <c r="E57"/>
      <c r="F57" s="38">
        <f t="shared" ref="F57:F110" si="28">AVERAGE(D57:D68)</f>
        <v>4.4127283764286802E-3</v>
      </c>
      <c r="G57" s="53">
        <f t="shared" si="27"/>
        <v>101.34742703310133</v>
      </c>
    </row>
    <row r="58" spans="1:18" ht="14.7" customHeight="1" x14ac:dyDescent="0.3">
      <c r="A58" s="39">
        <v>40908</v>
      </c>
      <c r="B58" s="67">
        <v>99.1</v>
      </c>
      <c r="C58" s="41"/>
      <c r="D58" s="37">
        <f t="shared" ref="D58:D81" si="29">B58/B59-1</f>
        <v>1.1224489795918391E-2</v>
      </c>
      <c r="F58" s="38">
        <f t="shared" si="28"/>
        <v>5.3050984302902005E-4</v>
      </c>
      <c r="G58" s="53">
        <f t="shared" si="27"/>
        <v>100.90217315039726</v>
      </c>
    </row>
    <row r="59" spans="1:18" ht="14.7" customHeight="1" x14ac:dyDescent="0.3">
      <c r="A59" s="39">
        <v>40816</v>
      </c>
      <c r="B59" s="67">
        <v>98</v>
      </c>
      <c r="C59" s="41"/>
      <c r="D59" s="37">
        <f t="shared" si="29"/>
        <v>-2.2931206380857438E-2</v>
      </c>
      <c r="F59" s="38">
        <f t="shared" si="28"/>
        <v>7.9541004179164987E-4</v>
      </c>
      <c r="G59" s="53">
        <f t="shared" si="27"/>
        <v>100.84867193727813</v>
      </c>
    </row>
    <row r="60" spans="1:18" ht="14.7" customHeight="1" x14ac:dyDescent="0.3">
      <c r="A60" s="39">
        <v>40724</v>
      </c>
      <c r="B60" s="67">
        <v>100.3</v>
      </c>
      <c r="C60" s="41"/>
      <c r="D60" s="37">
        <f t="shared" si="29"/>
        <v>2.556237218813906E-2</v>
      </c>
      <c r="F60" s="38">
        <f t="shared" si="28"/>
        <v>7.6083046911768299E-3</v>
      </c>
      <c r="G60" s="53">
        <f t="shared" si="27"/>
        <v>100.76851964485613</v>
      </c>
    </row>
    <row r="61" spans="1:18" customFormat="1" ht="14.7" customHeight="1" x14ac:dyDescent="0.3">
      <c r="A61" s="39">
        <v>40633</v>
      </c>
      <c r="B61" s="67">
        <v>97.8</v>
      </c>
      <c r="C61" s="41"/>
      <c r="D61" s="37">
        <f t="shared" si="29"/>
        <v>5.1387461459404538E-3</v>
      </c>
      <c r="E61" s="13"/>
      <c r="F61" s="38">
        <f t="shared" si="28"/>
        <v>7.6196340106940985E-3</v>
      </c>
      <c r="G61" s="53">
        <f t="shared" si="27"/>
        <v>100.00763111588367</v>
      </c>
      <c r="H61" s="13"/>
      <c r="I61" s="13"/>
      <c r="J61" s="13"/>
      <c r="K61" s="13"/>
      <c r="L61" s="13"/>
      <c r="M61" s="13"/>
      <c r="N61" s="13"/>
      <c r="O61" s="13"/>
      <c r="P61" s="13"/>
      <c r="Q61" s="13"/>
      <c r="R61" s="13"/>
    </row>
    <row r="62" spans="1:18" ht="14.7" customHeight="1" x14ac:dyDescent="0.3">
      <c r="A62" s="39">
        <v>40543</v>
      </c>
      <c r="B62" s="67">
        <v>97.3</v>
      </c>
      <c r="C62" s="41"/>
      <c r="D62" s="37">
        <f t="shared" si="29"/>
        <v>-1.0266940451746365E-3</v>
      </c>
      <c r="F62" s="38">
        <f t="shared" si="28"/>
        <v>9.2914433477114811E-3</v>
      </c>
      <c r="G62" s="53">
        <f t="shared" si="27"/>
        <v>99.251371986288873</v>
      </c>
    </row>
    <row r="63" spans="1:18" ht="14.7" customHeight="1" x14ac:dyDescent="0.3">
      <c r="A63" s="39">
        <v>40451</v>
      </c>
      <c r="B63" s="67">
        <v>97.4</v>
      </c>
      <c r="C63" s="41"/>
      <c r="D63" s="37">
        <f t="shared" si="29"/>
        <v>8.281573498964967E-3</v>
      </c>
      <c r="F63" s="38">
        <f t="shared" si="28"/>
        <v>1.1631903145593684E-2</v>
      </c>
      <c r="G63" s="53">
        <f t="shared" si="27"/>
        <v>98.337673068031478</v>
      </c>
    </row>
    <row r="64" spans="1:18" ht="14.7" customHeight="1" x14ac:dyDescent="0.3">
      <c r="A64" s="39">
        <v>40359</v>
      </c>
      <c r="B64" s="67">
        <v>96.6</v>
      </c>
      <c r="C64" s="42"/>
      <c r="D64" s="40">
        <f t="shared" si="29"/>
        <v>2.0746887966804906E-3</v>
      </c>
      <c r="E64"/>
      <c r="F64" s="38">
        <f t="shared" si="28"/>
        <v>1.2744656636064555E-2</v>
      </c>
      <c r="G64" s="53">
        <f t="shared" si="27"/>
        <v>97.206970996325694</v>
      </c>
    </row>
    <row r="65" spans="1:18" ht="14.7" customHeight="1" x14ac:dyDescent="0.3">
      <c r="A65" s="39">
        <v>40268</v>
      </c>
      <c r="B65" s="67">
        <v>96.4</v>
      </c>
      <c r="C65" s="41"/>
      <c r="D65" s="37">
        <f t="shared" si="29"/>
        <v>7.3145245559038674E-3</v>
      </c>
      <c r="F65" s="38">
        <f t="shared" si="28"/>
        <v>1.3278836610078559E-2</v>
      </c>
      <c r="G65" s="53">
        <f t="shared" si="27"/>
        <v>95.983691801651801</v>
      </c>
    </row>
    <row r="66" spans="1:18" ht="14.7" customHeight="1" x14ac:dyDescent="0.3">
      <c r="A66" s="39">
        <v>40178</v>
      </c>
      <c r="B66" s="67">
        <v>95.7</v>
      </c>
      <c r="C66" s="41"/>
      <c r="D66" s="37">
        <f t="shared" si="29"/>
        <v>2.0942408376962707E-3</v>
      </c>
      <c r="F66" s="38">
        <f t="shared" si="28"/>
        <v>1.3075301829283089E-2</v>
      </c>
      <c r="G66" s="53">
        <f t="shared" si="27"/>
        <v>94.725842812196646</v>
      </c>
    </row>
    <row r="67" spans="1:18" ht="14.7" customHeight="1" x14ac:dyDescent="0.3">
      <c r="A67" s="39">
        <v>40086</v>
      </c>
      <c r="B67" s="67">
        <v>95.5</v>
      </c>
      <c r="C67" s="41"/>
      <c r="D67" s="37">
        <f t="shared" si="29"/>
        <v>3.1512605042016695E-3</v>
      </c>
      <c r="F67" s="38">
        <f t="shared" si="28"/>
        <v>1.3308778495501161E-2</v>
      </c>
      <c r="G67" s="53">
        <f t="shared" si="27"/>
        <v>93.503259472571003</v>
      </c>
    </row>
    <row r="68" spans="1:18" ht="14.7" customHeight="1" x14ac:dyDescent="0.3">
      <c r="A68" s="39">
        <v>39994</v>
      </c>
      <c r="B68" s="67">
        <v>95.2</v>
      </c>
      <c r="C68" s="41"/>
      <c r="D68" s="37">
        <f t="shared" si="29"/>
        <v>-1.0493179433367361E-3</v>
      </c>
      <c r="F68" s="38">
        <f t="shared" si="28"/>
        <v>1.4710759387733216E-2</v>
      </c>
      <c r="G68" s="53">
        <f t="shared" si="27"/>
        <v>92.275189416003002</v>
      </c>
    </row>
    <row r="69" spans="1:18" ht="14.7" customHeight="1" x14ac:dyDescent="0.3">
      <c r="A69" s="39">
        <v>39903</v>
      </c>
      <c r="B69" s="67">
        <v>95.3</v>
      </c>
      <c r="C69" s="41"/>
      <c r="D69" s="37">
        <f t="shared" si="29"/>
        <v>-3.3468559837728118E-2</v>
      </c>
      <c r="F69" s="38">
        <f t="shared" si="28"/>
        <v>1.7041792293267678E-2</v>
      </c>
      <c r="G69" s="53">
        <f t="shared" si="27"/>
        <v>90.937430752859044</v>
      </c>
    </row>
    <row r="70" spans="1:18" customFormat="1" ht="14.7" customHeight="1" x14ac:dyDescent="0.3">
      <c r="A70" s="39">
        <v>39813</v>
      </c>
      <c r="B70" s="67">
        <v>98.6</v>
      </c>
      <c r="C70" s="41"/>
      <c r="D70" s="37">
        <f t="shared" si="29"/>
        <v>1.4403292181069949E-2</v>
      </c>
      <c r="E70" s="13"/>
      <c r="F70" s="38">
        <f t="shared" si="28"/>
        <v>2.1243268324942759E-2</v>
      </c>
      <c r="G70" s="53">
        <f t="shared" si="27"/>
        <v>89.413661701953842</v>
      </c>
      <c r="H70" s="13"/>
      <c r="I70" s="13"/>
      <c r="J70" s="13"/>
      <c r="K70" s="13"/>
      <c r="L70" s="13"/>
      <c r="M70" s="13"/>
      <c r="N70" s="13"/>
      <c r="O70" s="13"/>
      <c r="P70" s="13"/>
      <c r="Q70" s="13"/>
      <c r="R70" s="13"/>
    </row>
    <row r="71" spans="1:18" ht="14.7" customHeight="1" x14ac:dyDescent="0.3">
      <c r="A71" s="39">
        <v>39721</v>
      </c>
      <c r="B71" s="67">
        <v>97.2</v>
      </c>
      <c r="C71" s="41"/>
      <c r="D71" s="37">
        <f t="shared" si="29"/>
        <v>5.8823529411764719E-2</v>
      </c>
      <c r="F71" s="38">
        <f t="shared" si="28"/>
        <v>2.1705228019073448E-2</v>
      </c>
      <c r="G71" s="53">
        <f t="shared" si="27"/>
        <v>87.553734232795833</v>
      </c>
    </row>
    <row r="72" spans="1:18" ht="14.7" customHeight="1" x14ac:dyDescent="0.3">
      <c r="A72" s="39">
        <v>39629</v>
      </c>
      <c r="B72" s="67">
        <v>91.8</v>
      </c>
      <c r="C72" s="41"/>
      <c r="D72" s="37">
        <f t="shared" si="29"/>
        <v>2.5698324022346286E-2</v>
      </c>
      <c r="F72" s="38">
        <f t="shared" si="28"/>
        <v>1.8963339995105338E-2</v>
      </c>
      <c r="G72" s="53">
        <f t="shared" si="27"/>
        <v>85.693732234833348</v>
      </c>
    </row>
    <row r="73" spans="1:18" ht="14.7" customHeight="1" x14ac:dyDescent="0.3">
      <c r="A73" s="39">
        <v>39538</v>
      </c>
      <c r="B73" s="67">
        <v>89.5</v>
      </c>
      <c r="C73" s="42"/>
      <c r="D73" s="40">
        <f t="shared" si="29"/>
        <v>2.5200458190149044E-2</v>
      </c>
      <c r="E73"/>
      <c r="F73" s="38">
        <f t="shared" si="28"/>
        <v>1.7625302433096218E-2</v>
      </c>
      <c r="G73" s="53">
        <f t="shared" si="27"/>
        <v>84.098935527204532</v>
      </c>
    </row>
    <row r="74" spans="1:18" ht="14.7" customHeight="1" x14ac:dyDescent="0.3">
      <c r="A74" s="39">
        <v>39447</v>
      </c>
      <c r="B74" s="67">
        <v>87.3</v>
      </c>
      <c r="C74" s="41"/>
      <c r="D74" s="37">
        <f t="shared" si="29"/>
        <v>2.7058823529411802E-2</v>
      </c>
      <c r="F74" s="38">
        <f t="shared" si="28"/>
        <v>1.6571289355186297E-2</v>
      </c>
      <c r="G74" s="53">
        <f t="shared" si="27"/>
        <v>82.642339303206967</v>
      </c>
    </row>
    <row r="75" spans="1:18" ht="14.7" customHeight="1" x14ac:dyDescent="0.3">
      <c r="A75" s="39">
        <v>39355</v>
      </c>
      <c r="B75" s="67">
        <v>85</v>
      </c>
      <c r="C75" s="41"/>
      <c r="D75" s="37">
        <f t="shared" si="29"/>
        <v>2.1634615384615419E-2</v>
      </c>
      <c r="F75" s="38">
        <f t="shared" si="28"/>
        <v>1.5375709428300299E-2</v>
      </c>
      <c r="G75" s="53">
        <f t="shared" si="27"/>
        <v>81.29517346061111</v>
      </c>
    </row>
    <row r="76" spans="1:18" ht="14.7" customHeight="1" x14ac:dyDescent="0.3">
      <c r="A76" s="39">
        <v>39263</v>
      </c>
      <c r="B76" s="67">
        <v>83.2</v>
      </c>
      <c r="C76" s="41"/>
      <c r="D76" s="37">
        <f t="shared" si="29"/>
        <v>8.4848484848485395E-3</v>
      </c>
      <c r="F76" s="38">
        <f t="shared" si="28"/>
        <v>1.4645786186306223E-2</v>
      </c>
      <c r="G76" s="53">
        <f t="shared" si="27"/>
        <v>80.064130652075335</v>
      </c>
    </row>
    <row r="77" spans="1:18" ht="14.7" customHeight="1" x14ac:dyDescent="0.3">
      <c r="A77" s="39">
        <v>39172</v>
      </c>
      <c r="B77" s="67">
        <v>82.5</v>
      </c>
      <c r="C77" s="41"/>
      <c r="D77" s="37">
        <f t="shared" si="29"/>
        <v>4.872107186358221E-3</v>
      </c>
      <c r="F77" s="38">
        <f t="shared" si="28"/>
        <v>1.6015939330652911E-2</v>
      </c>
      <c r="G77" s="53">
        <f t="shared" si="27"/>
        <v>78.908454302075214</v>
      </c>
    </row>
    <row r="78" spans="1:18" ht="14.7" customHeight="1" x14ac:dyDescent="0.3">
      <c r="A78" s="39">
        <v>39082</v>
      </c>
      <c r="B78" s="67">
        <v>82.1</v>
      </c>
      <c r="C78" s="41"/>
      <c r="D78" s="37">
        <f t="shared" si="29"/>
        <v>4.8959608323131398E-3</v>
      </c>
      <c r="F78" s="38">
        <f t="shared" si="28"/>
        <v>1.6349575368870606E-2</v>
      </c>
      <c r="G78" s="53">
        <f t="shared" si="27"/>
        <v>77.664583051777484</v>
      </c>
    </row>
    <row r="79" spans="1:18" ht="14.7" customHeight="1" x14ac:dyDescent="0.3">
      <c r="A79" s="39">
        <v>38990</v>
      </c>
      <c r="B79" s="67">
        <v>81.7</v>
      </c>
      <c r="C79" s="41"/>
      <c r="D79" s="37">
        <f t="shared" si="29"/>
        <v>1.9975031210986316E-2</v>
      </c>
      <c r="F79" s="38">
        <f t="shared" si="28"/>
        <v>1.7192829884095762E-2</v>
      </c>
      <c r="G79" s="53">
        <f t="shared" si="27"/>
        <v>76.415226546033779</v>
      </c>
    </row>
    <row r="80" spans="1:18" ht="14.7" customHeight="1" x14ac:dyDescent="0.3">
      <c r="A80" s="39">
        <v>38898</v>
      </c>
      <c r="B80" s="67">
        <v>80.099999999999994</v>
      </c>
      <c r="C80" s="41"/>
      <c r="D80" s="37">
        <f t="shared" si="29"/>
        <v>2.6923076923076827E-2</v>
      </c>
      <c r="F80" s="38">
        <f t="shared" si="28"/>
        <v>1.6541415175784075E-2</v>
      </c>
      <c r="G80" s="53">
        <f t="shared" si="27"/>
        <v>75.123638607186138</v>
      </c>
    </row>
    <row r="81" spans="1:7" ht="14.7" customHeight="1" x14ac:dyDescent="0.3">
      <c r="A81" s="39">
        <v>38807</v>
      </c>
      <c r="B81" s="67">
        <v>78</v>
      </c>
      <c r="C81" s="41"/>
      <c r="D81" s="37">
        <f t="shared" si="29"/>
        <v>1.6949152542372836E-2</v>
      </c>
      <c r="F81" s="38">
        <f t="shared" si="28"/>
        <v>1.4935906085588924E-2</v>
      </c>
      <c r="G81" s="53">
        <f t="shared" si="27"/>
        <v>73.901208042955616</v>
      </c>
    </row>
    <row r="82" spans="1:7" ht="14.7" customHeight="1" x14ac:dyDescent="0.3">
      <c r="A82" s="39">
        <v>38717</v>
      </c>
      <c r="B82" s="67">
        <v>76.7</v>
      </c>
      <c r="C82" s="41"/>
      <c r="D82" s="37">
        <f t="shared" ref="D82:D110" si="30">B82/B83-1</f>
        <v>1.9946808510638236E-2</v>
      </c>
      <c r="F82" s="38">
        <f t="shared" si="28"/>
        <v>1.4688072980349761E-2</v>
      </c>
      <c r="G82" s="53">
        <f t="shared" si="27"/>
        <v>72.813669907470569</v>
      </c>
    </row>
    <row r="83" spans="1:7" ht="14.7" customHeight="1" x14ac:dyDescent="0.3">
      <c r="A83" s="39">
        <v>38625</v>
      </c>
      <c r="B83" s="67">
        <v>75.2</v>
      </c>
      <c r="C83" s="41"/>
      <c r="D83" s="37">
        <f t="shared" si="30"/>
        <v>2.592087312414737E-2</v>
      </c>
      <c r="F83" s="38">
        <f t="shared" si="28"/>
        <v>1.4877690789648438E-2</v>
      </c>
      <c r="G83" s="53">
        <f t="shared" si="27"/>
        <v>71.759658801942635</v>
      </c>
    </row>
    <row r="84" spans="1:7" ht="14.7" customHeight="1" x14ac:dyDescent="0.3">
      <c r="A84" s="39">
        <v>38533</v>
      </c>
      <c r="B84" s="67">
        <v>73.3</v>
      </c>
      <c r="C84" s="41"/>
      <c r="D84" s="37">
        <f t="shared" si="30"/>
        <v>9.6418732782368455E-3</v>
      </c>
      <c r="F84" s="38">
        <f t="shared" si="28"/>
        <v>1.3518900080584872E-2</v>
      </c>
      <c r="G84" s="53">
        <f t="shared" si="27"/>
        <v>70.707691629430158</v>
      </c>
    </row>
    <row r="85" spans="1:7" ht="14.7" customHeight="1" x14ac:dyDescent="0.3">
      <c r="A85" s="39">
        <v>38442</v>
      </c>
      <c r="B85" s="67">
        <v>72.599999999999994</v>
      </c>
      <c r="C85" s="41"/>
      <c r="D85" s="37">
        <f t="shared" si="30"/>
        <v>1.2552301255229992E-2</v>
      </c>
      <c r="F85" s="38">
        <f t="shared" si="28"/>
        <v>1.5049293122884463E-2</v>
      </c>
      <c r="G85" s="53">
        <f t="shared" si="27"/>
        <v>69.764551626820364</v>
      </c>
    </row>
    <row r="86" spans="1:7" ht="14.7" customHeight="1" x14ac:dyDescent="0.3">
      <c r="A86" s="39">
        <v>38352</v>
      </c>
      <c r="B86" s="67">
        <v>71.7</v>
      </c>
      <c r="C86" s="41"/>
      <c r="D86" s="37">
        <f t="shared" si="30"/>
        <v>1.2711864406779849E-2</v>
      </c>
      <c r="F86" s="38">
        <f t="shared" si="28"/>
        <v>1.4975490240504189E-2</v>
      </c>
      <c r="G86" s="53">
        <f t="shared" si="27"/>
        <v>68.730210541976589</v>
      </c>
    </row>
    <row r="87" spans="1:7" ht="14.7" customHeight="1" x14ac:dyDescent="0.3">
      <c r="A87" s="39">
        <v>38260</v>
      </c>
      <c r="B87" s="67">
        <v>70.8</v>
      </c>
      <c r="C87" s="41"/>
      <c r="D87" s="37">
        <f t="shared" si="30"/>
        <v>1.2875536480686511E-2</v>
      </c>
      <c r="F87" s="38">
        <f t="shared" si="28"/>
        <v>1.3091085698355043E-2</v>
      </c>
      <c r="G87" s="53">
        <f t="shared" si="27"/>
        <v>67.716128323148553</v>
      </c>
    </row>
    <row r="88" spans="1:7" ht="14.7" customHeight="1" x14ac:dyDescent="0.3">
      <c r="A88" s="39">
        <v>38168</v>
      </c>
      <c r="B88" s="67">
        <v>69.900000000000006</v>
      </c>
      <c r="C88" s="41"/>
      <c r="D88" s="37">
        <f t="shared" si="30"/>
        <v>2.4926686217008776E-2</v>
      </c>
      <c r="F88" s="38">
        <f t="shared" si="28"/>
        <v>1.2711413287804211E-2</v>
      </c>
      <c r="G88" s="53">
        <f t="shared" si="27"/>
        <v>66.841105680512158</v>
      </c>
    </row>
    <row r="89" spans="1:7" ht="14.7" customHeight="1" x14ac:dyDescent="0.3">
      <c r="A89" s="39">
        <v>38077</v>
      </c>
      <c r="B89" s="67">
        <v>68.2</v>
      </c>
      <c r="C89" s="41"/>
      <c r="D89" s="37">
        <f t="shared" si="30"/>
        <v>8.8757396449705706E-3</v>
      </c>
      <c r="F89" s="38">
        <f t="shared" si="28"/>
        <v>8.7371704661971163E-3</v>
      </c>
      <c r="G89" s="53">
        <f t="shared" si="27"/>
        <v>66.002125386846487</v>
      </c>
    </row>
    <row r="90" spans="1:7" ht="14.7" customHeight="1" x14ac:dyDescent="0.3">
      <c r="A90" s="39">
        <v>37986</v>
      </c>
      <c r="B90" s="67">
        <v>67.599999999999994</v>
      </c>
      <c r="C90" s="41"/>
      <c r="D90" s="37">
        <f t="shared" si="30"/>
        <v>1.501501501501501E-2</v>
      </c>
      <c r="F90" s="38">
        <f t="shared" si="28"/>
        <v>8.9569553203443144E-3</v>
      </c>
      <c r="G90" s="53">
        <f t="shared" si="27"/>
        <v>65.430448405448374</v>
      </c>
    </row>
    <row r="91" spans="1:7" ht="14.7" customHeight="1" x14ac:dyDescent="0.3">
      <c r="A91" s="39">
        <v>37894</v>
      </c>
      <c r="B91" s="67">
        <v>66.599999999999994</v>
      </c>
      <c r="C91" s="41"/>
      <c r="D91" s="37">
        <f t="shared" si="30"/>
        <v>1.2158054711246091E-2</v>
      </c>
      <c r="F91" s="38">
        <f t="shared" si="28"/>
        <v>7.8429912739255703E-3</v>
      </c>
      <c r="G91" s="53">
        <f t="shared" si="27"/>
        <v>64.849593493980294</v>
      </c>
    </row>
    <row r="92" spans="1:7" ht="14.7" customHeight="1" x14ac:dyDescent="0.3">
      <c r="A92" s="39">
        <v>37802</v>
      </c>
      <c r="B92" s="67">
        <v>65.8</v>
      </c>
      <c r="C92" s="41"/>
      <c r="D92" s="37">
        <f t="shared" si="30"/>
        <v>7.6569678407349961E-3</v>
      </c>
      <c r="F92" s="38">
        <f t="shared" si="28"/>
        <v>8.3678513678989153E-3</v>
      </c>
      <c r="G92" s="53">
        <f t="shared" si="27"/>
        <v>64.344936716789221</v>
      </c>
    </row>
    <row r="93" spans="1:7" ht="14.7" customHeight="1" x14ac:dyDescent="0.3">
      <c r="A93" s="39">
        <v>37711</v>
      </c>
      <c r="B93" s="67">
        <v>65.3</v>
      </c>
      <c r="C93" s="41"/>
      <c r="D93" s="37">
        <f t="shared" si="30"/>
        <v>1.3975155279502882E-2</v>
      </c>
      <c r="F93" s="38">
        <f t="shared" si="28"/>
        <v>8.2928337775673988E-3</v>
      </c>
      <c r="G93" s="53">
        <f t="shared" si="27"/>
        <v>63.810975954362547</v>
      </c>
    </row>
    <row r="94" spans="1:7" ht="14.7" customHeight="1" x14ac:dyDescent="0.3">
      <c r="A94" s="39">
        <v>37621</v>
      </c>
      <c r="B94" s="67">
        <v>64.400000000000006</v>
      </c>
      <c r="C94" s="41"/>
      <c r="D94" s="37">
        <f t="shared" si="30"/>
        <v>2.2222222222222365E-2</v>
      </c>
      <c r="F94" s="38">
        <f t="shared" si="28"/>
        <v>8.7059770338222542E-3</v>
      </c>
      <c r="G94" s="53">
        <f t="shared" si="27"/>
        <v>63.28615439553888</v>
      </c>
    </row>
    <row r="95" spans="1:7" ht="14.7" customHeight="1" x14ac:dyDescent="0.3">
      <c r="A95" s="39">
        <v>37529</v>
      </c>
      <c r="B95" s="67">
        <v>63</v>
      </c>
      <c r="C95" s="41"/>
      <c r="D95" s="37">
        <f t="shared" si="30"/>
        <v>9.6153846153845812E-3</v>
      </c>
      <c r="F95" s="38">
        <f t="shared" si="28"/>
        <v>7.4318259329813618E-3</v>
      </c>
      <c r="G95" s="53">
        <f t="shared" si="27"/>
        <v>62.739941902234683</v>
      </c>
    </row>
    <row r="96" spans="1:7" ht="14.7" customHeight="1" x14ac:dyDescent="0.3">
      <c r="A96" s="39">
        <v>37437</v>
      </c>
      <c r="B96" s="67">
        <v>62.4</v>
      </c>
      <c r="C96" s="41"/>
      <c r="D96" s="37">
        <f t="shared" si="30"/>
        <v>2.8006589785831926E-2</v>
      </c>
      <c r="F96" s="38">
        <f t="shared" si="28"/>
        <v>7.8021900445581398E-3</v>
      </c>
      <c r="G96" s="53">
        <f t="shared" si="27"/>
        <v>62.27710926655638</v>
      </c>
    </row>
    <row r="97" spans="1:7" ht="14.7" customHeight="1" x14ac:dyDescent="0.3">
      <c r="A97" s="39">
        <v>37346</v>
      </c>
      <c r="B97" s="67">
        <v>60.7</v>
      </c>
      <c r="C97" s="41"/>
      <c r="D97" s="37">
        <f t="shared" si="30"/>
        <v>1.1666666666666714E-2</v>
      </c>
      <c r="F97" s="38">
        <f t="shared" si="28"/>
        <v>6.2070782479846836E-3</v>
      </c>
      <c r="G97" s="53">
        <f t="shared" si="27"/>
        <v>61.794973142301771</v>
      </c>
    </row>
    <row r="98" spans="1:7" ht="14.7" customHeight="1" x14ac:dyDescent="0.3">
      <c r="A98" s="39">
        <v>37256</v>
      </c>
      <c r="B98" s="67">
        <v>60</v>
      </c>
      <c r="C98" s="41"/>
      <c r="D98" s="37">
        <f t="shared" si="30"/>
        <v>-9.9009900990099098E-3</v>
      </c>
      <c r="F98" s="38">
        <f t="shared" si="28"/>
        <v>5.2348560257624577E-3</v>
      </c>
      <c r="G98" s="53">
        <f t="shared" si="27"/>
        <v>61.413773047492022</v>
      </c>
    </row>
    <row r="99" spans="1:7" ht="14.7" customHeight="1" x14ac:dyDescent="0.3">
      <c r="A99" s="39">
        <v>37164</v>
      </c>
      <c r="B99" s="67">
        <v>60.6</v>
      </c>
      <c r="C99" s="41"/>
      <c r="D99" s="37">
        <f t="shared" si="30"/>
        <v>8.3194675540765317E-3</v>
      </c>
      <c r="F99" s="38">
        <f t="shared" si="28"/>
        <v>6.5055713325872606E-3</v>
      </c>
      <c r="G99" s="53">
        <f t="shared" si="27"/>
        <v>61.093954989079776</v>
      </c>
    </row>
    <row r="100" spans="1:7" ht="14.7" customHeight="1" x14ac:dyDescent="0.3">
      <c r="A100" s="39">
        <v>37072</v>
      </c>
      <c r="B100" s="67">
        <v>60.1</v>
      </c>
      <c r="C100" s="41"/>
      <c r="D100" s="37">
        <f t="shared" si="30"/>
        <v>-2.2764227642276369E-2</v>
      </c>
      <c r="F100" s="38">
        <f t="shared" si="28"/>
        <v>6.3406716760882357E-3</v>
      </c>
      <c r="G100" s="53">
        <f t="shared" si="27"/>
        <v>60.699072840891446</v>
      </c>
    </row>
    <row r="101" spans="1:7" ht="14.7" customHeight="1" x14ac:dyDescent="0.3">
      <c r="A101" s="39">
        <v>36981</v>
      </c>
      <c r="B101" s="67">
        <v>61.5</v>
      </c>
      <c r="C101" s="41"/>
      <c r="D101" s="37">
        <f t="shared" si="30"/>
        <v>1.1513157894736947E-2</v>
      </c>
      <c r="F101" s="38">
        <f t="shared" si="28"/>
        <v>9.2511616079246958E-3</v>
      </c>
      <c r="G101" s="53">
        <f t="shared" si="27"/>
        <v>60.316624925628275</v>
      </c>
    </row>
    <row r="102" spans="1:7" ht="14.7" customHeight="1" x14ac:dyDescent="0.3">
      <c r="A102" s="39">
        <v>36891</v>
      </c>
      <c r="B102" s="67">
        <v>60.8</v>
      </c>
      <c r="C102" s="41"/>
      <c r="D102" s="37">
        <f t="shared" si="30"/>
        <v>1.6474464579900872E-3</v>
      </c>
      <c r="F102" s="38">
        <f t="shared" si="28"/>
        <v>8.9998286871677789E-3</v>
      </c>
      <c r="G102" s="53">
        <f t="shared" si="27"/>
        <v>59.763740900265773</v>
      </c>
    </row>
    <row r="103" spans="1:7" ht="14.7" customHeight="1" x14ac:dyDescent="0.3">
      <c r="A103" s="39">
        <v>36799</v>
      </c>
      <c r="B103" s="67">
        <v>60.7</v>
      </c>
      <c r="C103" s="41"/>
      <c r="D103" s="37">
        <f t="shared" si="30"/>
        <v>1.8456375838926231E-2</v>
      </c>
      <c r="F103" s="38">
        <f t="shared" si="28"/>
        <v>9.9188764658149908E-3</v>
      </c>
      <c r="G103" s="53">
        <f t="shared" si="27"/>
        <v>59.230674972488067</v>
      </c>
    </row>
    <row r="104" spans="1:7" ht="14.7" customHeight="1" x14ac:dyDescent="0.3">
      <c r="A104" s="39">
        <v>36707</v>
      </c>
      <c r="B104" s="67">
        <v>59.6</v>
      </c>
      <c r="C104" s="41"/>
      <c r="D104" s="37">
        <f t="shared" si="30"/>
        <v>6.7567567567567988E-3</v>
      </c>
      <c r="F104" s="38">
        <f t="shared" si="28"/>
        <v>8.6992336982276708E-3</v>
      </c>
      <c r="G104" s="53">
        <f t="shared" si="27"/>
        <v>58.648943348563094</v>
      </c>
    </row>
    <row r="105" spans="1:7" ht="14.7" customHeight="1" x14ac:dyDescent="0.3">
      <c r="A105" s="39">
        <v>36616</v>
      </c>
      <c r="B105" s="67">
        <v>59.2</v>
      </c>
      <c r="C105" s="41"/>
      <c r="D105" s="37">
        <f t="shared" si="30"/>
        <v>1.8932874354561147E-2</v>
      </c>
      <c r="F105" s="38">
        <f t="shared" si="28"/>
        <v>9.0229798551394822E-3</v>
      </c>
      <c r="G105" s="53">
        <f t="shared" si="27"/>
        <v>58.143142563454241</v>
      </c>
    </row>
    <row r="106" spans="1:7" ht="14.7" customHeight="1" x14ac:dyDescent="0.3">
      <c r="A106" s="39">
        <v>36525</v>
      </c>
      <c r="B106" s="67">
        <v>58.1</v>
      </c>
      <c r="C106" s="41"/>
      <c r="D106" s="37">
        <f t="shared" si="30"/>
        <v>6.9324090121316573E-3</v>
      </c>
      <c r="F106" s="38">
        <f t="shared" si="28"/>
        <v>7.0410009552551497E-3</v>
      </c>
      <c r="G106" s="53">
        <f t="shared" si="27"/>
        <v>57.623209504903016</v>
      </c>
    </row>
    <row r="107" spans="1:7" ht="14.7" customHeight="1" x14ac:dyDescent="0.3">
      <c r="A107" s="39">
        <v>36433</v>
      </c>
      <c r="B107" s="67">
        <v>57.7</v>
      </c>
      <c r="C107" s="41"/>
      <c r="D107" s="37">
        <f t="shared" si="30"/>
        <v>1.405975395430592E-2</v>
      </c>
      <c r="F107" s="38">
        <f t="shared" si="28"/>
        <v>7.0681489410360232E-3</v>
      </c>
      <c r="G107" s="53">
        <f t="shared" si="27"/>
        <v>57.220321168892838</v>
      </c>
    </row>
    <row r="108" spans="1:7" ht="14.7" customHeight="1" x14ac:dyDescent="0.3">
      <c r="A108" s="39">
        <v>36341</v>
      </c>
      <c r="B108" s="67">
        <v>56.9</v>
      </c>
      <c r="C108" s="41"/>
      <c r="D108" s="37">
        <f t="shared" si="30"/>
        <v>8.8652482269504507E-3</v>
      </c>
      <c r="F108" s="38">
        <f t="shared" si="28"/>
        <v>4.7376139366127239E-3</v>
      </c>
      <c r="G108" s="53">
        <f t="shared" si="27"/>
        <v>56.818718007377967</v>
      </c>
    </row>
    <row r="109" spans="1:7" x14ac:dyDescent="0.3">
      <c r="A109" s="39">
        <v>36250</v>
      </c>
      <c r="B109" s="67">
        <v>56.4</v>
      </c>
      <c r="C109" s="41"/>
      <c r="D109" s="37">
        <f t="shared" si="30"/>
        <v>0</v>
      </c>
      <c r="F109" s="38">
        <f t="shared" si="28"/>
        <v>2.673796791443861E-3</v>
      </c>
      <c r="G109" s="53">
        <f t="shared" si="27"/>
        <v>56.550802139037437</v>
      </c>
    </row>
    <row r="110" spans="1:7" x14ac:dyDescent="0.3">
      <c r="A110" s="39">
        <v>36160</v>
      </c>
      <c r="B110" s="67">
        <v>56.4</v>
      </c>
      <c r="C110" s="41"/>
      <c r="D110" s="37">
        <f t="shared" si="30"/>
        <v>5.3475935828877219E-3</v>
      </c>
      <c r="F110" s="38">
        <f t="shared" si="28"/>
        <v>5.3475935828877219E-3</v>
      </c>
      <c r="G110" s="53">
        <f>G111*(1+F110)</f>
        <v>56.400000000000006</v>
      </c>
    </row>
    <row r="111" spans="1:7" x14ac:dyDescent="0.3">
      <c r="A111" s="39">
        <v>36068</v>
      </c>
      <c r="B111" s="67">
        <v>56.1</v>
      </c>
      <c r="C111" s="41"/>
      <c r="D111" s="37"/>
      <c r="G111" s="53">
        <f>B111</f>
        <v>56.1</v>
      </c>
    </row>
    <row r="113" spans="1:1" x14ac:dyDescent="0.3">
      <c r="A113" s="26" t="s">
        <v>17</v>
      </c>
    </row>
  </sheetData>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B6:K17"/>
  <sheetViews>
    <sheetView workbookViewId="0">
      <selection activeCell="B21" sqref="B21"/>
    </sheetView>
  </sheetViews>
  <sheetFormatPr defaultColWidth="8.88671875" defaultRowHeight="14.4" x14ac:dyDescent="0.3"/>
  <cols>
    <col min="1" max="1" width="3.109375" style="13" customWidth="1"/>
    <col min="2" max="2" width="14.109375" style="13" customWidth="1"/>
    <col min="3" max="3" width="10.5546875" style="13" bestFit="1" customWidth="1"/>
    <col min="4" max="4" width="13.44140625" style="13" customWidth="1"/>
    <col min="5" max="5" width="10.5546875" style="13" customWidth="1"/>
    <col min="6" max="6" width="8.88671875" style="13"/>
    <col min="7" max="7" width="12" style="13" bestFit="1" customWidth="1"/>
    <col min="8" max="8" width="12.109375" style="13" customWidth="1"/>
    <col min="9" max="9" width="15.109375" style="13" customWidth="1"/>
    <col min="10" max="10" width="12.88671875" style="13" customWidth="1"/>
    <col min="11" max="11" width="17.109375" style="13" customWidth="1"/>
    <col min="12" max="16384" width="8.88671875" style="13"/>
  </cols>
  <sheetData>
    <row r="6" spans="2:11" ht="28.8" x14ac:dyDescent="0.55000000000000004">
      <c r="D6" s="77" t="s">
        <v>18</v>
      </c>
    </row>
    <row r="7" spans="2:11" ht="28.8" x14ac:dyDescent="0.55000000000000004">
      <c r="B7" s="68"/>
      <c r="C7"/>
      <c r="D7"/>
    </row>
    <row r="10" spans="2:11" ht="43.2" x14ac:dyDescent="0.3">
      <c r="B10" s="55"/>
      <c r="C10" s="21" t="s">
        <v>19</v>
      </c>
      <c r="D10" s="21"/>
      <c r="E10" s="21" t="s">
        <v>20</v>
      </c>
      <c r="F10" s="21" t="s">
        <v>7</v>
      </c>
      <c r="G10" s="21" t="s">
        <v>21</v>
      </c>
      <c r="H10" s="27" t="s">
        <v>22</v>
      </c>
      <c r="I10" s="28" t="s">
        <v>23</v>
      </c>
      <c r="J10" s="27" t="s">
        <v>24</v>
      </c>
      <c r="K10" s="28" t="s">
        <v>25</v>
      </c>
    </row>
    <row r="11" spans="2:11" x14ac:dyDescent="0.3">
      <c r="B11" s="56"/>
      <c r="D11" s="13" t="s">
        <v>26</v>
      </c>
      <c r="E11" s="16">
        <f>EOMONTH(E12,3)</f>
        <v>44377</v>
      </c>
      <c r="F11" s="13">
        <f>VLOOKUP(E11,Data!$A$5:$G$145,7,FALSE)</f>
        <v>120.0981687333571</v>
      </c>
      <c r="H11" s="29"/>
      <c r="I11" s="20"/>
      <c r="J11" s="29"/>
      <c r="K11" s="32"/>
    </row>
    <row r="12" spans="2:11" x14ac:dyDescent="0.3">
      <c r="B12" s="57" t="s">
        <v>27</v>
      </c>
      <c r="C12" s="18">
        <f>'Input&amp;Result'!D14</f>
        <v>44377</v>
      </c>
      <c r="D12" s="18" t="s">
        <v>28</v>
      </c>
      <c r="E12" s="18">
        <f>DATE(YEAR(C12),MONTH(C12)-MOD((MONTH(C12)-1),3),0)</f>
        <v>44286</v>
      </c>
      <c r="F12" s="17">
        <f>VLOOKUP(E12,Data!$A$5:$G$145,7,FALSE)</f>
        <v>119.78072745552981</v>
      </c>
      <c r="G12" s="35">
        <f>(F11/F12)^(1/(E11-E12))</f>
        <v>1.0000290848299804</v>
      </c>
      <c r="H12" s="30">
        <f>F12*G12^(C12-E12)</f>
        <v>120.09816873335753</v>
      </c>
      <c r="I12" s="71">
        <f>H12/H14</f>
        <v>1.0131264153632373</v>
      </c>
      <c r="J12" s="30">
        <f>(C12-E12)/(E11-E12)*(F11-F12)+F12</f>
        <v>120.0981687333571</v>
      </c>
      <c r="K12" s="71">
        <f>J12/J14</f>
        <v>1.0131264153632327</v>
      </c>
    </row>
    <row r="13" spans="2:11" x14ac:dyDescent="0.3">
      <c r="B13" s="56"/>
      <c r="D13" s="13" t="s">
        <v>26</v>
      </c>
      <c r="E13" s="16">
        <f>EOMONTH(E14,3)</f>
        <v>44012</v>
      </c>
      <c r="F13" s="19">
        <f>VLOOKUP(E13,Data!$A$5:$G$145,7,FALSE)</f>
        <v>118.54213542571459</v>
      </c>
      <c r="G13" s="36"/>
      <c r="H13" s="33"/>
      <c r="I13" s="34"/>
      <c r="J13" s="33"/>
      <c r="K13" s="34"/>
    </row>
    <row r="14" spans="2:11" x14ac:dyDescent="0.3">
      <c r="B14" s="57" t="s">
        <v>29</v>
      </c>
      <c r="C14" s="18">
        <f>'Input&amp;Result'!D12</f>
        <v>44012</v>
      </c>
      <c r="D14" s="18" t="s">
        <v>28</v>
      </c>
      <c r="E14" s="18">
        <f>DATE(YEAR(C14),MONTH(C14)-MOD((MONTH(C14)-1),3),0)</f>
        <v>43921</v>
      </c>
      <c r="F14" s="17">
        <f>VLOOKUP(E14,Data!$A$5:$G$145,7,FALSE)</f>
        <v>118.02008277347964</v>
      </c>
      <c r="G14" s="35">
        <f>(F13/F14)^(1/(E13-E14))</f>
        <v>1.0000485030180655</v>
      </c>
      <c r="H14" s="30">
        <f>F14*G14^(C14-E14)</f>
        <v>118.54213542571448</v>
      </c>
      <c r="I14" s="31"/>
      <c r="J14" s="30">
        <f>F13-((E13-C14)/(E13-E14)*(F13-F14))</f>
        <v>118.54213542571459</v>
      </c>
      <c r="K14" s="31"/>
    </row>
    <row r="16" spans="2:11" x14ac:dyDescent="0.3">
      <c r="B16" s="22"/>
    </row>
    <row r="17" spans="5:5" x14ac:dyDescent="0.3">
      <c r="E17" s="16"/>
    </row>
  </sheetData>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73B247D4CC2042BA9B433B79F9B2B6" ma:contentTypeVersion="16" ma:contentTypeDescription="Create a new document." ma:contentTypeScope="" ma:versionID="b69e479023dd5b3e4d4dc248cd58d04a">
  <xsd:schema xmlns:xsd="http://www.w3.org/2001/XMLSchema" xmlns:xs="http://www.w3.org/2001/XMLSchema" xmlns:p="http://schemas.microsoft.com/office/2006/metadata/properties" xmlns:ns2="3ef1d11a-af64-47ef-a5b4-c93767bb32f4" xmlns:ns3="de10504f-ec15-4801-8af8-80fd842d8f0f" targetNamespace="http://schemas.microsoft.com/office/2006/metadata/properties" ma:root="true" ma:fieldsID="f9200aee9ea5fcc67fdafcb2a1e3344d" ns2:_="" ns3:_="">
    <xsd:import namespace="3ef1d11a-af64-47ef-a5b4-c93767bb32f4"/>
    <xsd:import namespace="de10504f-ec15-4801-8af8-80fd842d8f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f1d11a-af64-47ef-a5b4-c93767bb32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49a72fe-2177-4dbf-90de-d7b6b853718d"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10504f-ec15-4801-8af8-80fd842d8f0f"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ea173343-9af6-4db9-97b3-f1c35028b707}" ma:internalName="TaxCatchAll" ma:showField="CatchAllData" ma:web="de10504f-ec15-4801-8af8-80fd842d8f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ef1d11a-af64-47ef-a5b4-c93767bb32f4">
      <Terms xmlns="http://schemas.microsoft.com/office/infopath/2007/PartnerControls"/>
    </lcf76f155ced4ddcb4097134ff3c332f>
    <TaxCatchAll xmlns="de10504f-ec15-4801-8af8-80fd842d8f0f" xsi:nil="true"/>
  </documentManagement>
</p:properties>
</file>

<file path=customXml/itemProps1.xml><?xml version="1.0" encoding="utf-8"?>
<ds:datastoreItem xmlns:ds="http://schemas.openxmlformats.org/officeDocument/2006/customXml" ds:itemID="{4FDE9F19-97F0-497D-B62B-CAA95D56BDEC}"/>
</file>

<file path=customXml/itemProps2.xml><?xml version="1.0" encoding="utf-8"?>
<ds:datastoreItem xmlns:ds="http://schemas.openxmlformats.org/officeDocument/2006/customXml" ds:itemID="{CCF51A0D-9A39-40C7-98FE-515123B8FBE0}">
  <ds:schemaRefs>
    <ds:schemaRef ds:uri="http://schemas.microsoft.com/sharepoint/v3/contenttype/forms"/>
  </ds:schemaRefs>
</ds:datastoreItem>
</file>

<file path=customXml/itemProps3.xml><?xml version="1.0" encoding="utf-8"?>
<ds:datastoreItem xmlns:ds="http://schemas.openxmlformats.org/officeDocument/2006/customXml" ds:itemID="{1D193CF3-C6A3-4CCE-B3DB-67DF367273B7}">
  <ds:schemaRefs>
    <ds:schemaRef ds:uri="http://schemas.microsoft.com/office/2006/metadata/properties"/>
    <ds:schemaRef ds:uri="http://schemas.microsoft.com/office/infopath/2007/PartnerControls"/>
    <ds:schemaRef ds:uri="3ef1d11a-af64-47ef-a5b4-c93767bb32f4"/>
    <ds:schemaRef ds:uri="de10504f-ec15-4801-8af8-80fd842d8f0f"/>
  </ds:schemaRefs>
</ds:datastoreItem>
</file>

<file path=docMetadata/LabelInfo.xml><?xml version="1.0" encoding="utf-8"?>
<clbl:labelList xmlns:clbl="http://schemas.microsoft.com/office/2020/mipLabelMetadata">
  <clbl:label id="{7db2bee6-535c-4748-bf78-c30733511bcd}" enabled="0" method="" siteId="{7db2bee6-535c-4748-bf78-c30733511bcd}"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Input&amp;Result</vt:lpstr>
      <vt:lpstr>Data</vt:lpstr>
      <vt:lpstr>Calculation</vt:lpstr>
    </vt:vector>
  </TitlesOfParts>
  <Manager/>
  <Company>Queensland Treasury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PPI index calculation</dc:title>
  <dc:subject>PPI index calculation</dc:subject>
  <dc:creator>Queensland Government</dc:creator>
  <cp:keywords>PPI index calculation</cp:keywords>
  <dc:description/>
  <cp:lastModifiedBy>Felix Wong</cp:lastModifiedBy>
  <cp:revision/>
  <dcterms:created xsi:type="dcterms:W3CDTF">2014-02-24T02:06:51Z</dcterms:created>
  <dcterms:modified xsi:type="dcterms:W3CDTF">2025-02-14T04:35:55Z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0x010100E873B247D4CC2042BA9B433B79F9B2B6</vt:lpwstr>
  </property>
  <property fmtid="{D5CDD505-2E9C-101B-9397-08002B2CF9AE}" pid="3" name="MediaServiceImageTags">
    <vt:lpwstr/>
  </property>
</Properties>
</file>